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dy/Desktop/"/>
    </mc:Choice>
  </mc:AlternateContent>
  <xr:revisionPtr revIDLastSave="0" documentId="13_ncr:1_{D615E11A-E9FC-7148-9C8F-AF55AAF1F6CF}" xr6:coauthVersionLast="47" xr6:coauthVersionMax="47" xr10:uidLastSave="{00000000-0000-0000-0000-000000000000}"/>
  <bookViews>
    <workbookView xWindow="0" yWindow="500" windowWidth="28800" windowHeight="16300" activeTab="1" xr2:uid="{00000000-000D-0000-FFFF-FFFF00000000}"/>
  </bookViews>
  <sheets>
    <sheet name="Calculator" sheetId="2" r:id="rId1"/>
    <sheet name="Data" sheetId="1" r:id="rId2"/>
  </sheet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2" l="1"/>
  <c r="B34" i="1"/>
  <c r="F23" i="1" l="1"/>
  <c r="F20" i="1"/>
  <c r="F18" i="1"/>
  <c r="F17" i="1"/>
  <c r="E24" i="1" l="1"/>
  <c r="E22" i="1"/>
  <c r="Q28" i="1"/>
  <c r="Q31" i="1" s="1"/>
  <c r="F19" i="1" l="1"/>
  <c r="F24" i="1"/>
  <c r="F22" i="1"/>
  <c r="F21" i="1"/>
  <c r="G26" i="1"/>
  <c r="K26" i="1" s="1"/>
  <c r="F26" i="1"/>
  <c r="P26" i="1" s="1"/>
  <c r="F25" i="1"/>
  <c r="K25" i="1" s="1"/>
  <c r="F13" i="1"/>
  <c r="P25" i="1" l="1"/>
  <c r="L28" i="1"/>
  <c r="P24" i="1"/>
  <c r="K24" i="1"/>
  <c r="P23" i="1"/>
  <c r="K23" i="1"/>
  <c r="F5" i="1"/>
  <c r="K22" i="1"/>
  <c r="P22" i="1"/>
  <c r="K21" i="1"/>
  <c r="K20" i="1"/>
  <c r="K19" i="1"/>
  <c r="E28" i="1"/>
  <c r="B40" i="1" s="1"/>
  <c r="F4" i="1"/>
  <c r="P4" i="1" s="1"/>
  <c r="F6" i="1"/>
  <c r="K6" i="1" s="1"/>
  <c r="F7" i="1"/>
  <c r="K7" i="1" s="1"/>
  <c r="F8" i="1"/>
  <c r="P8" i="1" s="1"/>
  <c r="F9" i="1"/>
  <c r="K9" i="1" s="1"/>
  <c r="F10" i="1"/>
  <c r="P10" i="1" s="1"/>
  <c r="F11" i="1"/>
  <c r="K11" i="1" s="1"/>
  <c r="F12" i="1"/>
  <c r="K12" i="1" s="1"/>
  <c r="K13" i="1"/>
  <c r="F14" i="1"/>
  <c r="P14" i="1" s="1"/>
  <c r="F15" i="1"/>
  <c r="K15" i="1" s="1"/>
  <c r="F16" i="1"/>
  <c r="P16" i="1" s="1"/>
  <c r="K17" i="1"/>
  <c r="K18" i="1"/>
  <c r="P18" i="1"/>
  <c r="F28" i="1" l="1"/>
  <c r="K16" i="1"/>
  <c r="P17" i="1"/>
  <c r="K10" i="1"/>
  <c r="P12" i="1"/>
  <c r="P11" i="1"/>
  <c r="K14" i="1"/>
  <c r="K4" i="1"/>
  <c r="P7" i="1"/>
  <c r="P21" i="1"/>
  <c r="P20" i="1"/>
  <c r="P19" i="1"/>
  <c r="K8" i="1"/>
  <c r="P15" i="1"/>
  <c r="P9" i="1"/>
  <c r="P6" i="1"/>
  <c r="P13" i="1"/>
  <c r="P5" i="1" l="1"/>
  <c r="P28" i="1" s="1"/>
  <c r="P31" i="1" s="1"/>
  <c r="K5" i="1"/>
  <c r="K28" i="1" s="1"/>
  <c r="K31" i="1" s="1"/>
  <c r="E154" i="1"/>
  <c r="F154" i="1"/>
  <c r="B39" i="1" l="1"/>
  <c r="B38" i="1"/>
  <c r="P154" i="1"/>
  <c r="K154" i="1"/>
  <c r="B37" i="1"/>
  <c r="B35" i="1"/>
  <c r="B36" i="1" s="1"/>
  <c r="B11" i="2" l="1"/>
  <c r="B9" i="2"/>
  <c r="B10" i="2"/>
  <c r="B7" i="2"/>
  <c r="B8" i="2" s="1"/>
</calcChain>
</file>

<file path=xl/sharedStrings.xml><?xml version="1.0" encoding="utf-8"?>
<sst xmlns="http://schemas.openxmlformats.org/spreadsheetml/2006/main" count="117" uniqueCount="63">
  <si>
    <t xml:space="preserve">Please enter the total number of Puro kg's ever purchased  </t>
  </si>
  <si>
    <t>&lt;&lt; change this figure</t>
  </si>
  <si>
    <t xml:space="preserve">Acres of Rainforest Saved  </t>
  </si>
  <si>
    <t xml:space="preserve">Hectares of Rainforest Saved  </t>
  </si>
  <si>
    <t xml:space="preserve">KM2 of Rainforest Saved  </t>
  </si>
  <si>
    <t xml:space="preserve">M2 of Rainforest Saved  </t>
  </si>
  <si>
    <t xml:space="preserve">Trees Protected  </t>
  </si>
  <si>
    <t xml:space="preserve">Tonnes of Carbon Stored  </t>
  </si>
  <si>
    <t>Puro Reserve</t>
  </si>
  <si>
    <t>Country</t>
  </si>
  <si>
    <t>Acres</t>
  </si>
  <si>
    <t>Hectares</t>
  </si>
  <si>
    <t>AverageTrees per Hectare</t>
  </si>
  <si>
    <t>Total Trees Protected</t>
  </si>
  <si>
    <t>Average Carbon Biomass per Hectare (tonnes)</t>
  </si>
  <si>
    <t>Total Carbon Storage (tonnes)</t>
  </si>
  <si>
    <t>Three Toed Sloth Reserve</t>
  </si>
  <si>
    <t>Brazil</t>
  </si>
  <si>
    <t>Yes</t>
  </si>
  <si>
    <t>Cotton Top Tamarin Reserve</t>
  </si>
  <si>
    <t>Colombia</t>
  </si>
  <si>
    <t>Magdalena Manatee Reserve</t>
  </si>
  <si>
    <t>Poison Arrow Frog Reserve</t>
  </si>
  <si>
    <t>Orchid Mountain Reserve</t>
  </si>
  <si>
    <t>Ecuador</t>
  </si>
  <si>
    <t>Tandayapa Toad Reserve</t>
  </si>
  <si>
    <t>-</t>
  </si>
  <si>
    <t>Pink Headed Warbler Reserve/Climbing Salamander Reserve</t>
  </si>
  <si>
    <t>Guatemala</t>
  </si>
  <si>
    <t>Black Handed Monkey Reserve/Cinnamon Colibri Reserve</t>
  </si>
  <si>
    <t>Honduras</t>
  </si>
  <si>
    <t>Golden Elephant Shrew Reserve</t>
  </si>
  <si>
    <t>Kenya</t>
  </si>
  <si>
    <t>Mountain Trogon Reserve</t>
  </si>
  <si>
    <t>Mexico</t>
  </si>
  <si>
    <t>Andean Condor Reserve/Ruby Spotted Lizard Reserve</t>
  </si>
  <si>
    <t>Peru</t>
  </si>
  <si>
    <t>Yellow Tailed Monkey Reserve</t>
  </si>
  <si>
    <t>Rondo Bushbaby Reserve</t>
  </si>
  <si>
    <t>Tanzania</t>
  </si>
  <si>
    <t>Asian Unicorn Reserve</t>
  </si>
  <si>
    <t>Vietnam</t>
  </si>
  <si>
    <t>Uganda</t>
  </si>
  <si>
    <t>Average Trees per Acre</t>
  </si>
  <si>
    <t>Average Carbon stored per Acre</t>
  </si>
  <si>
    <t>Chimp Corridor Reserve</t>
  </si>
  <si>
    <t>Elephant Corridor Reserve</t>
  </si>
  <si>
    <t>Red Billed Toucan Reserve</t>
  </si>
  <si>
    <t>White Collared Lemur Reserve</t>
  </si>
  <si>
    <t>Madagascar</t>
  </si>
  <si>
    <t>South Africa</t>
  </si>
  <si>
    <t>Trees Planted</t>
  </si>
  <si>
    <t>Cameroon</t>
  </si>
  <si>
    <t>Bolivia</t>
  </si>
  <si>
    <t>River Dolphin Reserve</t>
  </si>
  <si>
    <t>Gorilla Gorilla Gorilla Reserve</t>
  </si>
  <si>
    <t>Crowned Solitary Eagle Reserve</t>
  </si>
  <si>
    <t>Heart of the World Reserve</t>
  </si>
  <si>
    <t>Philippines</t>
  </si>
  <si>
    <t>Rainfall created (million L)</t>
  </si>
  <si>
    <t>Average Rainfall per acre</t>
  </si>
  <si>
    <t>Million litres of Rainfall created</t>
  </si>
  <si>
    <t>Philippine Eagle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</si>
</sst>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Tahoma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A686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2" fontId="0" fillId="0" borderId="2" xfId="0" applyNumberFormat="1" applyBorder="1"/>
    <xf numFmtId="0" fontId="0" fillId="0" borderId="2" xfId="0" applyBorder="1"/>
    <xf numFmtId="3" fontId="1" fillId="0" borderId="0" xfId="0" applyNumberFormat="1" applyFont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2" borderId="0" xfId="0" applyFont="1" applyFill="1"/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3" fontId="6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/>
    </xf>
    <xf numFmtId="0" fontId="11" fillId="0" borderId="0" xfId="0" applyFont="1"/>
    <xf numFmtId="4" fontId="0" fillId="0" borderId="0" xfId="0" applyNumberFormat="1" applyAlignment="1">
      <alignment horizontal="center"/>
    </xf>
    <xf numFmtId="0" fontId="0" fillId="2" borderId="0" xfId="0" applyFill="1"/>
    <xf numFmtId="4" fontId="0" fillId="0" borderId="0" xfId="0" applyNumberFormat="1"/>
    <xf numFmtId="0" fontId="12" fillId="0" borderId="0" xfId="0" applyFont="1" applyFill="1"/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 vertical="top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8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/>
    <xf numFmtId="164" fontId="0" fillId="0" borderId="0" xfId="0" applyNumberFormat="1" applyFill="1" applyAlignment="1">
      <alignment horizontal="center"/>
    </xf>
    <xf numFmtId="0" fontId="10" fillId="0" borderId="0" xfId="0" applyFont="1" applyFill="1" applyAlignment="1">
      <alignment vertical="center"/>
    </xf>
    <xf numFmtId="0" fontId="0" fillId="2" borderId="0" xfId="0" applyFill="1" applyAlignment="1"/>
    <xf numFmtId="0" fontId="0" fillId="0" borderId="0" xfId="0" applyAlignment="1"/>
  </cellXfs>
  <cellStyles count="35"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8" builtinId="9" hidden="1"/>
    <cellStyle name="Followed Hyperlink" xfId="34" builtinId="9" hidden="1"/>
    <cellStyle name="Followed Hyperlink" xfId="30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22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31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1" builtinId="8" hidden="1"/>
    <cellStyle name="Hyperlink" xfId="5" builtinId="8" hidden="1"/>
    <cellStyle name="Hyperlink" xfId="33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19" builtinId="8" hidden="1"/>
    <cellStyle name="Hyperlink" xfId="21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2171700</xdr:colOff>
      <xdr:row>0</xdr:row>
      <xdr:rowOff>177800</xdr:rowOff>
    </xdr:from>
    <xdr:to>
      <xdr:col>0</xdr:col>
      <xdr:colOff>3721100</xdr:colOff>
      <xdr:row>0</xdr:row>
      <xdr:rowOff>1117600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624B8E5-49F2-4843-97B4-82E138D9A8A6}"/>
            </a:ext>
          </a:extLst>
        </xdr:cNvPr>
        <xdr:cNvSpPr txBox="1"/>
      </xdr:nvSpPr>
      <xdr:spPr>
        <a:xfrm>
          <a:off x="2171700" y="177800"/>
          <a:ext cx="15494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CERTIFIED</a:t>
          </a:r>
        </a:p>
        <a:p>
          <a:r>
            <a:rPr lang="en-US" sz="1600" baseline="0">
              <a:solidFill>
                <a:schemeClr val="bg1"/>
              </a:solidFill>
            </a:rPr>
            <a:t>CONSERVATION</a:t>
          </a:r>
        </a:p>
        <a:p>
          <a:r>
            <a:rPr lang="en-US" sz="1600" baseline="0">
              <a:solidFill>
                <a:schemeClr val="bg1"/>
              </a:solidFill>
            </a:rPr>
            <a:t>CALCULATOR</a:t>
          </a:r>
        </a:p>
      </xdr:txBody>
    </xdr:sp>
    <xdr:clientData/>
  </xdr:twoCellAnchor>
  <xdr:twoCellAnchor>
    <xdr:from>
      <xdr:col>6</xdr:col>
      <xdr:colOff>254000</xdr:colOff>
      <xdr:row>0</xdr:row>
      <xdr:rowOff>190500</xdr:rowOff>
    </xdr:from>
    <xdr:to>
      <xdr:col>6</xdr:col>
      <xdr:colOff>1803400</xdr:colOff>
      <xdr:row>0</xdr:row>
      <xdr:rowOff>1130300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3E80163-8DB6-4C06-8567-C30D6FEB6E4A}"/>
            </a:ext>
          </a:extLst>
        </xdr:cNvPr>
        <xdr:cNvSpPr txBox="1"/>
      </xdr:nvSpPr>
      <xdr:spPr>
        <a:xfrm>
          <a:off x="9870440" y="190500"/>
          <a:ext cx="146558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accent6">
                  <a:lumMod val="60000"/>
                  <a:lumOff val="40000"/>
                </a:schemeClr>
              </a:solidFill>
            </a:rPr>
            <a:t>COMMUNITY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CONSERVATION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CLIMATE</a:t>
          </a:r>
        </a:p>
      </xdr:txBody>
    </xdr:sp>
    <xdr:clientData/>
  </xdr:twoCellAnchor>
  <xdr:twoCellAnchor>
    <xdr:from>
      <xdr:col>1</xdr:col>
      <xdr:colOff>127000</xdr:colOff>
      <xdr:row>0</xdr:row>
      <xdr:rowOff>317500</xdr:rowOff>
    </xdr:from>
    <xdr:to>
      <xdr:col>3</xdr:col>
      <xdr:colOff>0</xdr:colOff>
      <xdr:row>0</xdr:row>
      <xdr:rowOff>939800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F179A02-87CE-4429-B48D-2485C0D88EB4}"/>
            </a:ext>
          </a:extLst>
        </xdr:cNvPr>
        <xdr:cNvSpPr txBox="1"/>
      </xdr:nvSpPr>
      <xdr:spPr>
        <a:xfrm>
          <a:off x="4249420" y="317500"/>
          <a:ext cx="122682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Last update</a:t>
          </a:r>
        </a:p>
        <a:p>
          <a:r>
            <a:rPr lang="en-US" sz="1600" baseline="0">
              <a:solidFill>
                <a:schemeClr val="bg1"/>
              </a:solidFill>
            </a:rPr>
            <a:t>14/04/25</a:t>
          </a:r>
        </a:p>
      </xdr:txBody>
    </xdr:sp>
    <xdr:clientData/>
  </xdr:twoCellAnchor>
  <xdr:twoCellAnchor editAs="oneCell">
    <xdr:from>
      <xdr:col>3</xdr:col>
      <xdr:colOff>419100</xdr:colOff>
      <xdr:row>0</xdr:row>
      <xdr:rowOff>358140</xdr:rowOff>
    </xdr:from>
    <xdr:to>
      <xdr:col>5</xdr:col>
      <xdr:colOff>581660</xdr:colOff>
      <xdr:row>0</xdr:row>
      <xdr:rowOff>1023620</xdr:rowOff>
    </xdr:to>
    <xdr:pic>
      <xdr:nvPicPr>
        <xdr:cNvPr id="18" name="Picture 17" descr="purologo.png">
          <a:extLst>
            <a:ext uri="{FF2B5EF4-FFF2-40B4-BE49-F238E27FC236}">
              <a16:creationId xmlns:a16="http://schemas.microsoft.com/office/drawing/2014/main" id="{390BD566-9DF6-49E7-9D28-8CC173D41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7020" y="358140"/>
          <a:ext cx="1381760" cy="665480"/>
        </a:xfrm>
        <a:prstGeom prst="rect">
          <a:avLst/>
        </a:prstGeom>
      </xdr:spPr>
    </xdr:pic>
    <xdr:clientData/>
  </xdr:twoCellAnchor>
  <xdr:twoCellAnchor editAs="oneCell">
    <xdr:from>
      <xdr:col>0</xdr:col>
      <xdr:colOff>214602</xdr:colOff>
      <xdr:row>0</xdr:row>
      <xdr:rowOff>213360</xdr:rowOff>
    </xdr:from>
    <xdr:to>
      <xdr:col>0</xdr:col>
      <xdr:colOff>1837718</xdr:colOff>
      <xdr:row>0</xdr:row>
      <xdr:rowOff>1028052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8FA9AFF-BC90-4C44-8691-D7067D090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214602" y="213360"/>
          <a:ext cx="1623116" cy="814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264132</xdr:colOff>
      <xdr:row>0</xdr:row>
      <xdr:rowOff>177800</xdr:rowOff>
    </xdr:from>
    <xdr:to>
      <xdr:col>0</xdr:col>
      <xdr:colOff>1885343</xdr:colOff>
      <xdr:row>0</xdr:row>
      <xdr:rowOff>992492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64132" y="177800"/>
          <a:ext cx="1623116" cy="814692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1270000</xdr:colOff>
      <xdr:row>0</xdr:row>
      <xdr:rowOff>304800</xdr:rowOff>
    </xdr:from>
    <xdr:to>
      <xdr:col>12</xdr:col>
      <xdr:colOff>609600</xdr:colOff>
      <xdr:row>0</xdr:row>
      <xdr:rowOff>987425</xdr:rowOff>
    </xdr:to>
    <xdr:pic>
      <xdr:nvPicPr>
        <xdr:cNvPr id="3" name="Picture 2" descr="puro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304800"/>
          <a:ext cx="1663700" cy="665480"/>
        </a:xfrm>
        <a:prstGeom prst="rect">
          <a:avLst/>
        </a:prstGeom>
      </xdr:spPr>
    </xdr:pic>
    <xdr:clientData/>
  </xdr:twoCellAnchor>
  <xdr:twoCellAnchor>
    <xdr:from>
      <xdr:col>0</xdr:col>
      <xdr:colOff>2171700</xdr:colOff>
      <xdr:row>0</xdr:row>
      <xdr:rowOff>177800</xdr:rowOff>
    </xdr:from>
    <xdr:to>
      <xdr:col>0</xdr:col>
      <xdr:colOff>3721100</xdr:colOff>
      <xdr:row>0</xdr:row>
      <xdr:rowOff>1117600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71700" y="177800"/>
          <a:ext cx="15494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CERTIFIED</a:t>
          </a:r>
        </a:p>
        <a:p>
          <a:r>
            <a:rPr lang="en-US" sz="1600" baseline="0">
              <a:solidFill>
                <a:schemeClr val="bg1"/>
              </a:solidFill>
            </a:rPr>
            <a:t>CONSERVATION</a:t>
          </a:r>
        </a:p>
        <a:p>
          <a:r>
            <a:rPr lang="en-US" sz="1600" baseline="0">
              <a:solidFill>
                <a:schemeClr val="bg1"/>
              </a:solidFill>
            </a:rPr>
            <a:t>CALCULATOR</a:t>
          </a:r>
        </a:p>
      </xdr:txBody>
    </xdr:sp>
    <xdr:clientData/>
  </xdr:twoCellAnchor>
  <xdr:twoCellAnchor>
    <xdr:from>
      <xdr:col>15</xdr:col>
      <xdr:colOff>1892300</xdr:colOff>
      <xdr:row>0</xdr:row>
      <xdr:rowOff>203200</xdr:rowOff>
    </xdr:from>
    <xdr:to>
      <xdr:col>16</xdr:col>
      <xdr:colOff>1358900</xdr:colOff>
      <xdr:row>0</xdr:row>
      <xdr:rowOff>1143000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14600" y="203200"/>
          <a:ext cx="15494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accent6">
                  <a:lumMod val="60000"/>
                  <a:lumOff val="40000"/>
                </a:schemeClr>
              </a:solidFill>
            </a:rPr>
            <a:t>COMMUNITY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CONSERVATION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CLIMATE</a:t>
          </a:r>
        </a:p>
      </xdr:txBody>
    </xdr:sp>
    <xdr:clientData/>
  </xdr:twoCellAnchor>
  <xdr:twoCellAnchor>
    <xdr:from>
      <xdr:col>1</xdr:col>
      <xdr:colOff>127000</xdr:colOff>
      <xdr:row>0</xdr:row>
      <xdr:rowOff>317500</xdr:rowOff>
    </xdr:from>
    <xdr:to>
      <xdr:col>5</xdr:col>
      <xdr:colOff>203200</xdr:colOff>
      <xdr:row>0</xdr:row>
      <xdr:rowOff>939800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75100" y="317500"/>
          <a:ext cx="135890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Last update</a:t>
          </a:r>
        </a:p>
        <a:p>
          <a:r>
            <a:rPr lang="en-US" sz="1600" baseline="0">
              <a:solidFill>
                <a:schemeClr val="bg1"/>
              </a:solidFill>
            </a:rPr>
            <a:t>14/04/2025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347B0-F7DC-4C9B-9812-4D3811C29195}">
  <dimension ref="A1:G11"/>
  <sheetViews>
    <sheetView workbookViewId="0">
      <selection activeCell="B6" sqref="B6"/>
    </sheetView>
  </sheetViews>
  <sheetFormatPr baseColWidth="10" defaultColWidth="8.83203125" defaultRowHeight="15" x14ac:dyDescent="0.2"/>
  <cols>
    <col min="1" max="1" width="76.6640625" bestFit="1" customWidth="1"/>
    <col min="2" max="2" width="15.5" bestFit="1" customWidth="1"/>
    <col min="3" max="3" width="27.33203125" bestFit="1" customWidth="1"/>
    <col min="7" max="7" width="27.1640625" customWidth="1"/>
  </cols>
  <sheetData>
    <row r="1" spans="1:7" ht="96" customHeight="1" x14ac:dyDescent="0.2">
      <c r="A1" s="32"/>
      <c r="B1" s="32"/>
      <c r="C1" s="32"/>
      <c r="D1" s="32"/>
      <c r="E1" s="32"/>
      <c r="F1" s="32"/>
      <c r="G1" s="32"/>
    </row>
    <row r="5" spans="1:7" ht="21" x14ac:dyDescent="0.25">
      <c r="A5" s="23" t="s">
        <v>0</v>
      </c>
      <c r="B5" s="27">
        <v>1000</v>
      </c>
      <c r="C5" s="23" t="s">
        <v>1</v>
      </c>
    </row>
    <row r="6" spans="1:7" ht="21" x14ac:dyDescent="0.25">
      <c r="A6" s="24" t="s">
        <v>2</v>
      </c>
      <c r="B6" s="25">
        <f>SUM(Data!E28/33200000*B5)</f>
        <v>7.4017168674698794</v>
      </c>
      <c r="C6" s="26"/>
    </row>
    <row r="7" spans="1:7" ht="21" x14ac:dyDescent="0.25">
      <c r="A7" s="24" t="s">
        <v>3</v>
      </c>
      <c r="B7" s="25">
        <f>SUM(B6*0.404686)</f>
        <v>2.9953711922289155</v>
      </c>
      <c r="C7" s="26"/>
    </row>
    <row r="8" spans="1:7" ht="21" x14ac:dyDescent="0.25">
      <c r="A8" s="24" t="s">
        <v>4</v>
      </c>
      <c r="B8" s="25">
        <f>SUM(B7/100)</f>
        <v>2.9953711922289156E-2</v>
      </c>
      <c r="C8" s="26"/>
    </row>
    <row r="9" spans="1:7" ht="21" x14ac:dyDescent="0.25">
      <c r="A9" s="24" t="s">
        <v>5</v>
      </c>
      <c r="B9" s="25">
        <f>SUM(B6*4046.86)</f>
        <v>29953.711922289156</v>
      </c>
      <c r="C9" s="26"/>
    </row>
    <row r="10" spans="1:7" ht="21" x14ac:dyDescent="0.25">
      <c r="A10" s="24" t="s">
        <v>6</v>
      </c>
      <c r="B10" s="25">
        <f>SUM(B6*Data!K31)</f>
        <v>1797.6485238750124</v>
      </c>
      <c r="C10" s="26"/>
    </row>
    <row r="11" spans="1:7" ht="21" x14ac:dyDescent="0.25">
      <c r="A11" s="24" t="s">
        <v>7</v>
      </c>
      <c r="B11" s="25">
        <f>SUM(B6*Data!P31)</f>
        <v>306.50851849709733</v>
      </c>
      <c r="C11" s="26"/>
    </row>
  </sheetData>
  <protectedRanges>
    <protectedRange algorithmName="SHA-512" hashValue="3GVpjK2mbC4eo0tr+WQGQifr+ryQc6fPGXGYEzksk9Zam5oyuMfUP8vo2R1twHIhpm6+Fzhb4c1BoPxosbJVLA==" saltValue="o7Luav7tyWc3p2wCu87PwQ==" spinCount="100000" sqref="C5 B6:C11" name="Metrics_6"/>
  </protectedRanges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1"/>
  <sheetViews>
    <sheetView tabSelected="1" topLeftCell="A2" workbookViewId="0">
      <selection activeCell="A26" sqref="A26"/>
    </sheetView>
  </sheetViews>
  <sheetFormatPr baseColWidth="10" defaultColWidth="8.6640625" defaultRowHeight="15" x14ac:dyDescent="0.2"/>
  <cols>
    <col min="1" max="1" width="60.1640625" customWidth="1"/>
    <col min="2" max="2" width="20.33203125" customWidth="1"/>
    <col min="3" max="3" width="10.1640625" hidden="1" customWidth="1"/>
    <col min="4" max="4" width="50.5" hidden="1" customWidth="1"/>
    <col min="5" max="5" width="19.5" bestFit="1" customWidth="1"/>
    <col min="6" max="6" width="12.1640625" bestFit="1" customWidth="1"/>
    <col min="7" max="7" width="14.6640625" style="2" bestFit="1" customWidth="1"/>
    <col min="8" max="8" width="17.1640625" style="2" hidden="1" customWidth="1"/>
    <col min="9" max="10" width="17.1640625" hidden="1" customWidth="1"/>
    <col min="11" max="11" width="18.6640625" bestFit="1" customWidth="1"/>
    <col min="12" max="12" width="11.6640625" bestFit="1" customWidth="1"/>
    <col min="13" max="13" width="17.6640625" style="6" bestFit="1" customWidth="1"/>
    <col min="14" max="14" width="15.5" style="2" hidden="1" customWidth="1"/>
    <col min="15" max="15" width="15.5" hidden="1" customWidth="1"/>
    <col min="16" max="16" width="27.33203125" bestFit="1" customWidth="1"/>
    <col min="17" max="17" width="19.5" style="2" bestFit="1" customWidth="1"/>
  </cols>
  <sheetData>
    <row r="1" spans="1:19" ht="96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9" s="1" customFormat="1" ht="48" x14ac:dyDescent="0.2">
      <c r="A2" s="20" t="s">
        <v>8</v>
      </c>
      <c r="B2" s="21" t="s">
        <v>9</v>
      </c>
      <c r="C2" s="21"/>
      <c r="D2" s="21"/>
      <c r="E2" s="21" t="s">
        <v>10</v>
      </c>
      <c r="F2" s="21" t="s">
        <v>11</v>
      </c>
      <c r="G2" s="21" t="s">
        <v>12</v>
      </c>
      <c r="H2" s="21"/>
      <c r="I2" s="21"/>
      <c r="J2" s="21"/>
      <c r="K2" s="21" t="s">
        <v>13</v>
      </c>
      <c r="L2" s="21" t="s">
        <v>51</v>
      </c>
      <c r="M2" s="21" t="s">
        <v>14</v>
      </c>
      <c r="N2" s="22"/>
      <c r="O2" s="22"/>
      <c r="P2" s="22" t="s">
        <v>15</v>
      </c>
      <c r="Q2" s="1" t="s">
        <v>59</v>
      </c>
    </row>
    <row r="3" spans="1:19" s="1" customFormat="1" ht="7.2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</row>
    <row r="4" spans="1:19" x14ac:dyDescent="0.2">
      <c r="A4" t="s">
        <v>16</v>
      </c>
      <c r="B4" s="12" t="s">
        <v>17</v>
      </c>
      <c r="C4" s="12" t="s">
        <v>18</v>
      </c>
      <c r="D4" s="12" t="s">
        <v>16</v>
      </c>
      <c r="E4" s="16">
        <v>395</v>
      </c>
      <c r="F4" s="16">
        <f>SUM(E4*0.404686)</f>
        <v>159.85096999999999</v>
      </c>
      <c r="G4" s="19">
        <v>554.21265675000006</v>
      </c>
      <c r="H4" s="13">
        <v>7.4492174644820247E-2</v>
      </c>
      <c r="I4" s="13">
        <v>0.41719565362929378</v>
      </c>
      <c r="J4" s="13">
        <v>-0.34270347898447351</v>
      </c>
      <c r="K4" s="19">
        <f t="shared" ref="K4:K21" si="0">SUM(F4*G4)</f>
        <v>88591.430767764556</v>
      </c>
      <c r="L4" s="19"/>
      <c r="M4" s="19">
        <v>106.71402269247255</v>
      </c>
      <c r="N4" s="14">
        <v>3943.4465770225274</v>
      </c>
      <c r="O4" s="14">
        <v>128983.67819998374</v>
      </c>
      <c r="P4" s="14">
        <f t="shared" ref="P4:P21" si="1">SUM(F4*M4)</f>
        <v>17058.340039993749</v>
      </c>
      <c r="Q4" s="1">
        <v>947</v>
      </c>
      <c r="S4" s="1"/>
    </row>
    <row r="5" spans="1:19" x14ac:dyDescent="0.2">
      <c r="A5" t="s">
        <v>19</v>
      </c>
      <c r="B5" s="12" t="s">
        <v>20</v>
      </c>
      <c r="C5" s="12" t="s">
        <v>18</v>
      </c>
      <c r="D5" s="12" t="s">
        <v>19</v>
      </c>
      <c r="E5" s="16">
        <v>907</v>
      </c>
      <c r="F5" s="16">
        <f t="shared" ref="F5:F16" si="2">SUM(E5*0.404686)</f>
        <v>367.05020200000001</v>
      </c>
      <c r="G5" s="19">
        <v>169</v>
      </c>
      <c r="H5" s="13">
        <v>0.23050176424491139</v>
      </c>
      <c r="I5" s="13">
        <v>0.46700381797307816</v>
      </c>
      <c r="J5" s="13">
        <v>-0.23650205372816677</v>
      </c>
      <c r="K5" s="19">
        <f t="shared" si="0"/>
        <v>62031.484138</v>
      </c>
      <c r="L5" s="19"/>
      <c r="M5" s="19">
        <v>61.32</v>
      </c>
      <c r="N5" s="14">
        <v>4580.458875966805</v>
      </c>
      <c r="O5" s="14">
        <v>465467.55478032614</v>
      </c>
      <c r="P5" s="14">
        <f t="shared" si="1"/>
        <v>22507.51838664</v>
      </c>
      <c r="Q5">
        <v>2463</v>
      </c>
      <c r="S5" s="1"/>
    </row>
    <row r="6" spans="1:19" x14ac:dyDescent="0.2">
      <c r="A6" t="s">
        <v>21</v>
      </c>
      <c r="B6" s="12" t="s">
        <v>20</v>
      </c>
      <c r="C6" s="12" t="s">
        <v>18</v>
      </c>
      <c r="D6" s="12" t="s">
        <v>21</v>
      </c>
      <c r="E6" s="16">
        <v>247</v>
      </c>
      <c r="F6" s="16">
        <f t="shared" si="2"/>
        <v>99.957442</v>
      </c>
      <c r="G6" s="19">
        <v>301.9495172</v>
      </c>
      <c r="H6" s="13">
        <v>0</v>
      </c>
      <c r="I6" s="13">
        <v>2.2514094523827328</v>
      </c>
      <c r="J6" s="13">
        <v>-2.2514094523827328</v>
      </c>
      <c r="K6" s="19">
        <f t="shared" si="0"/>
        <v>30182.101352447004</v>
      </c>
      <c r="L6" s="19"/>
      <c r="M6" s="19">
        <v>84.593228419750446</v>
      </c>
      <c r="N6" s="14">
        <v>0</v>
      </c>
      <c r="O6" s="14">
        <v>440935.20868011378</v>
      </c>
      <c r="P6" s="14">
        <f t="shared" si="1"/>
        <v>8455.7227233599569</v>
      </c>
      <c r="Q6">
        <v>595</v>
      </c>
      <c r="S6" s="1"/>
    </row>
    <row r="7" spans="1:19" x14ac:dyDescent="0.2">
      <c r="A7" t="s">
        <v>22</v>
      </c>
      <c r="B7" s="12" t="s">
        <v>20</v>
      </c>
      <c r="C7" s="12" t="s">
        <v>18</v>
      </c>
      <c r="D7" s="12" t="s">
        <v>22</v>
      </c>
      <c r="E7" s="16">
        <v>124</v>
      </c>
      <c r="F7" s="16">
        <f t="shared" si="2"/>
        <v>50.181063999999999</v>
      </c>
      <c r="G7" s="19">
        <v>602.49845254000002</v>
      </c>
      <c r="H7" s="13">
        <v>6.9776872151010094E-5</v>
      </c>
      <c r="I7" s="13">
        <v>0.14623957931798881</v>
      </c>
      <c r="J7" s="13">
        <v>-0.1461698024458378</v>
      </c>
      <c r="K7" s="19">
        <f t="shared" si="0"/>
        <v>30234.013406810704</v>
      </c>
      <c r="L7" s="19"/>
      <c r="M7" s="19">
        <v>121.96314950524246</v>
      </c>
      <c r="N7" s="14">
        <v>2.9767786300395331E-2</v>
      </c>
      <c r="O7" s="14">
        <v>124278.63311948621</v>
      </c>
      <c r="P7" s="14">
        <f t="shared" si="1"/>
        <v>6120.2406109641397</v>
      </c>
      <c r="Q7" s="14"/>
      <c r="S7" s="1"/>
    </row>
    <row r="8" spans="1:19" x14ac:dyDescent="0.2">
      <c r="A8" t="s">
        <v>23</v>
      </c>
      <c r="B8" s="12" t="s">
        <v>24</v>
      </c>
      <c r="C8" s="12" t="s">
        <v>18</v>
      </c>
      <c r="D8" s="12" t="s">
        <v>23</v>
      </c>
      <c r="E8" s="16">
        <v>5330</v>
      </c>
      <c r="F8" s="16">
        <f t="shared" si="2"/>
        <v>2156.9763800000001</v>
      </c>
      <c r="G8" s="19">
        <v>762.57537894999996</v>
      </c>
      <c r="H8" s="13">
        <v>1.4680063416019667E-2</v>
      </c>
      <c r="I8" s="13">
        <v>6.4196585625068942E-2</v>
      </c>
      <c r="J8" s="13">
        <v>-4.9516522209049271E-2</v>
      </c>
      <c r="K8" s="19">
        <f t="shared" si="0"/>
        <v>1644857.0803646992</v>
      </c>
      <c r="L8" s="19"/>
      <c r="M8" s="19">
        <v>147.86791915894466</v>
      </c>
      <c r="N8" s="14">
        <v>75.533585128460174</v>
      </c>
      <c r="O8" s="14">
        <v>25735.022359561579</v>
      </c>
      <c r="P8" s="14">
        <f t="shared" si="1"/>
        <v>318947.60898559308</v>
      </c>
      <c r="Q8">
        <v>118714</v>
      </c>
      <c r="S8" s="1"/>
    </row>
    <row r="9" spans="1:19" x14ac:dyDescent="0.2">
      <c r="A9" t="s">
        <v>25</v>
      </c>
      <c r="B9" s="12" t="s">
        <v>24</v>
      </c>
      <c r="C9" s="12" t="s">
        <v>18</v>
      </c>
      <c r="D9" s="12" t="s">
        <v>25</v>
      </c>
      <c r="E9" s="16">
        <v>163</v>
      </c>
      <c r="F9" s="16">
        <f t="shared" si="2"/>
        <v>65.963818000000003</v>
      </c>
      <c r="G9" s="19">
        <v>449.212492</v>
      </c>
      <c r="H9" s="13" t="s">
        <v>26</v>
      </c>
      <c r="I9" s="13" t="s">
        <v>26</v>
      </c>
      <c r="J9" s="13" t="s">
        <v>26</v>
      </c>
      <c r="K9" s="19">
        <f t="shared" si="0"/>
        <v>29631.771065614459</v>
      </c>
      <c r="L9" s="19"/>
      <c r="M9" s="19">
        <v>159.92397468700611</v>
      </c>
      <c r="N9" s="14" t="s">
        <v>26</v>
      </c>
      <c r="O9" s="14" t="s">
        <v>26</v>
      </c>
      <c r="P9" s="14">
        <f t="shared" si="1"/>
        <v>10549.195960090279</v>
      </c>
      <c r="Q9">
        <v>448</v>
      </c>
      <c r="S9" s="1"/>
    </row>
    <row r="10" spans="1:19" x14ac:dyDescent="0.2">
      <c r="A10" t="s">
        <v>27</v>
      </c>
      <c r="B10" s="12" t="s">
        <v>28</v>
      </c>
      <c r="C10" s="12" t="s">
        <v>18</v>
      </c>
      <c r="D10" s="12" t="s">
        <v>27</v>
      </c>
      <c r="E10" s="16">
        <v>1064</v>
      </c>
      <c r="F10" s="16">
        <f t="shared" si="2"/>
        <v>430.58590399999997</v>
      </c>
      <c r="G10" s="19">
        <v>598.46440185999995</v>
      </c>
      <c r="H10" s="13">
        <v>0.34394807551672418</v>
      </c>
      <c r="I10" s="13">
        <v>1.0601878851220383</v>
      </c>
      <c r="J10" s="13">
        <v>-0.71623980960531419</v>
      </c>
      <c r="K10" s="19">
        <f t="shared" si="0"/>
        <v>257690.33548670734</v>
      </c>
      <c r="L10" s="19"/>
      <c r="M10" s="19">
        <v>80.143441198714555</v>
      </c>
      <c r="N10" s="14">
        <v>1204.2563487562354</v>
      </c>
      <c r="O10" s="14">
        <v>551183.7334971875</v>
      </c>
      <c r="P10" s="14">
        <f t="shared" si="1"/>
        <v>34508.636078219351</v>
      </c>
      <c r="Q10">
        <v>2391</v>
      </c>
      <c r="S10" s="1"/>
    </row>
    <row r="11" spans="1:19" x14ac:dyDescent="0.2">
      <c r="A11" t="s">
        <v>29</v>
      </c>
      <c r="B11" s="12" t="s">
        <v>30</v>
      </c>
      <c r="C11" s="12" t="s">
        <v>18</v>
      </c>
      <c r="D11" s="12" t="s">
        <v>29</v>
      </c>
      <c r="E11" s="16">
        <v>1533</v>
      </c>
      <c r="F11" s="16">
        <f t="shared" si="2"/>
        <v>620.38363800000002</v>
      </c>
      <c r="G11" s="19">
        <v>440.96049740000001</v>
      </c>
      <c r="H11" s="13">
        <v>2.5530069884368321E-2</v>
      </c>
      <c r="I11" s="13">
        <v>0.54106598726775035</v>
      </c>
      <c r="J11" s="13">
        <v>-0.515535917383382</v>
      </c>
      <c r="K11" s="19">
        <f t="shared" si="0"/>
        <v>273564.67759130156</v>
      </c>
      <c r="L11" s="29">
        <v>386</v>
      </c>
      <c r="M11" s="19">
        <v>89.20017945629678</v>
      </c>
      <c r="N11" s="14">
        <v>8.8817327996745501</v>
      </c>
      <c r="O11" s="14">
        <v>83257.654324947594</v>
      </c>
      <c r="P11" s="14">
        <f t="shared" ref="P11:P16" si="3">SUM(F11*M11)</f>
        <v>55338.331841350264</v>
      </c>
      <c r="Q11">
        <v>5794</v>
      </c>
      <c r="S11" s="1"/>
    </row>
    <row r="12" spans="1:19" x14ac:dyDescent="0.2">
      <c r="A12" t="s">
        <v>31</v>
      </c>
      <c r="B12" s="12" t="s">
        <v>32</v>
      </c>
      <c r="C12" s="12" t="s">
        <v>18</v>
      </c>
      <c r="D12" s="12"/>
      <c r="E12" s="16">
        <v>271</v>
      </c>
      <c r="F12" s="16">
        <f t="shared" si="2"/>
        <v>109.669906</v>
      </c>
      <c r="G12" s="19">
        <v>120.23740454999999</v>
      </c>
      <c r="H12" s="13">
        <v>0</v>
      </c>
      <c r="I12" s="13">
        <v>1.1197085091565748</v>
      </c>
      <c r="J12" s="13">
        <v>-1.1197085091565748</v>
      </c>
      <c r="K12" s="19">
        <f t="shared" si="0"/>
        <v>13186.424854682471</v>
      </c>
      <c r="L12" s="19"/>
      <c r="M12" s="19">
        <v>44.256650851287723</v>
      </c>
      <c r="N12" s="14">
        <v>0</v>
      </c>
      <c r="O12" s="14">
        <v>78145.148914608697</v>
      </c>
      <c r="P12" s="14">
        <f t="shared" si="3"/>
        <v>4853.6227387355448</v>
      </c>
      <c r="Q12">
        <v>189</v>
      </c>
      <c r="S12" s="1"/>
    </row>
    <row r="13" spans="1:19" x14ac:dyDescent="0.2">
      <c r="A13" t="s">
        <v>33</v>
      </c>
      <c r="B13" s="12" t="s">
        <v>34</v>
      </c>
      <c r="C13" s="12" t="s">
        <v>18</v>
      </c>
      <c r="D13" s="12" t="s">
        <v>33</v>
      </c>
      <c r="E13" s="16">
        <v>1110</v>
      </c>
      <c r="F13" s="16">
        <f>SUM(E13*0.404686)</f>
        <v>449.20146</v>
      </c>
      <c r="G13" s="19">
        <v>348.31050866999999</v>
      </c>
      <c r="H13" s="13">
        <v>0.12324418964874118</v>
      </c>
      <c r="I13" s="13">
        <v>0.81691494614260407</v>
      </c>
      <c r="J13" s="13">
        <v>-0.69367075649386289</v>
      </c>
      <c r="K13" s="19">
        <f t="shared" si="0"/>
        <v>156461.58902790665</v>
      </c>
      <c r="L13" s="19"/>
      <c r="M13" s="19">
        <v>53.739938471706665</v>
      </c>
      <c r="N13" s="14">
        <v>63.234138207823918</v>
      </c>
      <c r="O13" s="14">
        <v>108718.39634661886</v>
      </c>
      <c r="P13" s="14">
        <f t="shared" si="3"/>
        <v>24140.058821800802</v>
      </c>
      <c r="Q13">
        <v>2763</v>
      </c>
      <c r="S13" s="1"/>
    </row>
    <row r="14" spans="1:19" x14ac:dyDescent="0.2">
      <c r="A14" t="s">
        <v>35</v>
      </c>
      <c r="B14" s="12" t="s">
        <v>36</v>
      </c>
      <c r="C14" s="12" t="s">
        <v>18</v>
      </c>
      <c r="D14" s="12" t="s">
        <v>35</v>
      </c>
      <c r="E14" s="16">
        <v>56132</v>
      </c>
      <c r="F14" s="16">
        <f t="shared" si="2"/>
        <v>22715.834552</v>
      </c>
      <c r="G14" s="19">
        <v>780.48790945999997</v>
      </c>
      <c r="H14" s="13">
        <v>0.15500601805060429</v>
      </c>
      <c r="I14" s="13">
        <v>0.30345936831449027</v>
      </c>
      <c r="J14" s="13">
        <v>-0.14845335026388598</v>
      </c>
      <c r="K14" s="19">
        <f t="shared" si="0"/>
        <v>17729434.221129715</v>
      </c>
      <c r="L14" s="19"/>
      <c r="M14" s="19">
        <v>123.17366431582312</v>
      </c>
      <c r="N14" s="14">
        <v>9518.9875654766092</v>
      </c>
      <c r="O14" s="14">
        <v>148401.77480421349</v>
      </c>
      <c r="P14" s="14">
        <f t="shared" si="3"/>
        <v>2797992.5797618241</v>
      </c>
      <c r="Q14">
        <v>269618</v>
      </c>
      <c r="S14" s="1"/>
    </row>
    <row r="15" spans="1:19" x14ac:dyDescent="0.2">
      <c r="A15" t="s">
        <v>37</v>
      </c>
      <c r="B15" s="12" t="s">
        <v>36</v>
      </c>
      <c r="C15" s="12" t="s">
        <v>18</v>
      </c>
      <c r="D15" s="12" t="s">
        <v>37</v>
      </c>
      <c r="E15" s="16">
        <v>21530</v>
      </c>
      <c r="F15" s="16">
        <f t="shared" si="2"/>
        <v>8712.8895799999991</v>
      </c>
      <c r="G15" s="19">
        <v>472.82810004999999</v>
      </c>
      <c r="H15" s="13" t="s">
        <v>26</v>
      </c>
      <c r="I15" s="13" t="s">
        <v>26</v>
      </c>
      <c r="J15" s="13" t="s">
        <v>26</v>
      </c>
      <c r="K15" s="19">
        <f t="shared" si="0"/>
        <v>4119699.0260568419</v>
      </c>
      <c r="L15" s="19"/>
      <c r="M15" s="19">
        <v>102.63078501647099</v>
      </c>
      <c r="N15" s="14" t="s">
        <v>26</v>
      </c>
      <c r="O15" s="14" t="s">
        <v>26</v>
      </c>
      <c r="P15" s="14">
        <f t="shared" si="3"/>
        <v>894210.69735723012</v>
      </c>
      <c r="Q15">
        <v>42089</v>
      </c>
      <c r="S15" s="1"/>
    </row>
    <row r="16" spans="1:19" x14ac:dyDescent="0.2">
      <c r="A16" t="s">
        <v>38</v>
      </c>
      <c r="B16" s="12" t="s">
        <v>39</v>
      </c>
      <c r="C16" s="12" t="s">
        <v>18</v>
      </c>
      <c r="D16" s="12"/>
      <c r="E16" s="16">
        <v>36816</v>
      </c>
      <c r="F16" s="16">
        <f t="shared" si="2"/>
        <v>14898.919775999999</v>
      </c>
      <c r="G16" s="19">
        <v>418.16123976</v>
      </c>
      <c r="H16" s="13" t="s">
        <v>26</v>
      </c>
      <c r="I16" s="13" t="s">
        <v>26</v>
      </c>
      <c r="J16" s="13" t="s">
        <v>26</v>
      </c>
      <c r="K16" s="19">
        <f t="shared" si="0"/>
        <v>6230150.7646169411</v>
      </c>
      <c r="L16" s="19"/>
      <c r="M16" s="19">
        <v>44.565170221309671</v>
      </c>
      <c r="N16" s="14" t="s">
        <v>26</v>
      </c>
      <c r="O16" s="14" t="s">
        <v>26</v>
      </c>
      <c r="P16" s="14">
        <f t="shared" si="3"/>
        <v>663972.89593107696</v>
      </c>
      <c r="Q16">
        <v>36729</v>
      </c>
      <c r="S16" s="1"/>
    </row>
    <row r="17" spans="1:19" x14ac:dyDescent="0.2">
      <c r="A17" t="s">
        <v>40</v>
      </c>
      <c r="B17" s="12" t="s">
        <v>41</v>
      </c>
      <c r="C17" s="12" t="s">
        <v>18</v>
      </c>
      <c r="D17" s="12" t="s">
        <v>40</v>
      </c>
      <c r="E17" s="16">
        <v>3708</v>
      </c>
      <c r="F17" s="16">
        <f>SUM(E17*0.404686)</f>
        <v>1500.5756879999999</v>
      </c>
      <c r="G17" s="19">
        <v>462.99170226000001</v>
      </c>
      <c r="H17" s="13">
        <v>8.9401246128537906E-2</v>
      </c>
      <c r="I17" s="13">
        <v>6.0947441867394678</v>
      </c>
      <c r="J17" s="13">
        <v>-6.0053429406109302</v>
      </c>
      <c r="K17" s="19">
        <f t="shared" si="0"/>
        <v>694754.09215709066</v>
      </c>
      <c r="L17" s="19"/>
      <c r="M17" s="19">
        <v>88.935880229755895</v>
      </c>
      <c r="N17" s="14">
        <v>11404.028932014611</v>
      </c>
      <c r="O17" s="14">
        <v>3271952.8318740674</v>
      </c>
      <c r="P17" s="14">
        <f t="shared" si="1"/>
        <v>133455.01966365153</v>
      </c>
      <c r="Q17">
        <v>9501</v>
      </c>
      <c r="S17" s="1"/>
    </row>
    <row r="18" spans="1:19" s="34" customFormat="1" x14ac:dyDescent="0.2">
      <c r="A18" s="34" t="s">
        <v>45</v>
      </c>
      <c r="B18" s="35" t="s">
        <v>42</v>
      </c>
      <c r="E18" s="36">
        <v>262</v>
      </c>
      <c r="F18" s="37">
        <f>SUM(E18*0.404686)</f>
        <v>106.027732</v>
      </c>
      <c r="G18" s="38">
        <v>159.69999999999999</v>
      </c>
      <c r="K18" s="38">
        <f t="shared" si="0"/>
        <v>16932.628800399998</v>
      </c>
      <c r="L18" s="38"/>
      <c r="M18" s="38">
        <v>36.070037519988745</v>
      </c>
      <c r="P18" s="39">
        <f t="shared" si="1"/>
        <v>3824.4242713993112</v>
      </c>
      <c r="Q18" s="34">
        <v>214</v>
      </c>
      <c r="S18" s="40"/>
    </row>
    <row r="19" spans="1:19" s="41" customFormat="1" x14ac:dyDescent="0.2">
      <c r="A19" s="41" t="s">
        <v>46</v>
      </c>
      <c r="B19" s="42" t="s">
        <v>50</v>
      </c>
      <c r="E19" s="43">
        <v>32</v>
      </c>
      <c r="F19" s="43">
        <f>SUM(E19*0.404686)</f>
        <v>12.949952</v>
      </c>
      <c r="G19" s="44">
        <v>339</v>
      </c>
      <c r="K19" s="44">
        <f t="shared" si="0"/>
        <v>4390.0337280000003</v>
      </c>
      <c r="L19" s="45"/>
      <c r="M19" s="44">
        <v>43.444442541731888</v>
      </c>
      <c r="P19" s="46">
        <f t="shared" si="1"/>
        <v>562.60344558218594</v>
      </c>
      <c r="Q19" s="41">
        <v>26</v>
      </c>
      <c r="S19" s="47"/>
    </row>
    <row r="20" spans="1:19" s="34" customFormat="1" x14ac:dyDescent="0.2">
      <c r="A20" s="34" t="s">
        <v>47</v>
      </c>
      <c r="B20" s="35" t="s">
        <v>36</v>
      </c>
      <c r="E20" s="36">
        <v>301</v>
      </c>
      <c r="F20" s="37">
        <f>SUM(E20*0.404686)</f>
        <v>121.810486</v>
      </c>
      <c r="G20" s="38">
        <v>341</v>
      </c>
      <c r="K20" s="38">
        <f t="shared" si="0"/>
        <v>41537.375725999998</v>
      </c>
      <c r="L20" s="48">
        <v>17000</v>
      </c>
      <c r="M20" s="38">
        <v>127.10852188671811</v>
      </c>
      <c r="P20" s="39">
        <f t="shared" si="1"/>
        <v>15483.15082576277</v>
      </c>
      <c r="Q20" s="34">
        <v>369</v>
      </c>
      <c r="S20" s="40"/>
    </row>
    <row r="21" spans="1:19" s="41" customFormat="1" x14ac:dyDescent="0.2">
      <c r="A21" s="41" t="s">
        <v>48</v>
      </c>
      <c r="B21" s="42" t="s">
        <v>49</v>
      </c>
      <c r="E21" s="49">
        <v>36</v>
      </c>
      <c r="F21" s="43">
        <f t="shared" ref="F21:F26" si="4">SUM(E21*0.404686)</f>
        <v>14.568695999999999</v>
      </c>
      <c r="G21" s="44">
        <v>486</v>
      </c>
      <c r="K21" s="44">
        <f t="shared" si="0"/>
        <v>7080.3862559999998</v>
      </c>
      <c r="L21" s="44"/>
      <c r="M21" s="44">
        <v>73.669644485536438</v>
      </c>
      <c r="P21" s="46">
        <f t="shared" si="1"/>
        <v>1073.2706549378568</v>
      </c>
      <c r="Q21" s="41">
        <v>15</v>
      </c>
      <c r="S21" s="47"/>
    </row>
    <row r="22" spans="1:19" s="41" customFormat="1" ht="16" x14ac:dyDescent="0.2">
      <c r="A22" s="50" t="s">
        <v>54</v>
      </c>
      <c r="B22" s="42" t="s">
        <v>24</v>
      </c>
      <c r="E22" s="43">
        <f>69191+20000</f>
        <v>89191</v>
      </c>
      <c r="F22" s="43">
        <f t="shared" si="4"/>
        <v>36094.349025999996</v>
      </c>
      <c r="G22" s="44">
        <v>623</v>
      </c>
      <c r="H22" s="51">
        <v>0.23050176424491139</v>
      </c>
      <c r="I22" s="51">
        <v>0.46700381797307816</v>
      </c>
      <c r="J22" s="51">
        <v>-0.23650205372816677</v>
      </c>
      <c r="K22" s="44">
        <f>SUM(F22*G22)</f>
        <v>22486779.443197999</v>
      </c>
      <c r="L22" s="44"/>
      <c r="M22" s="44">
        <v>129.66999999999999</v>
      </c>
      <c r="N22" s="46">
        <v>4580.458875966805</v>
      </c>
      <c r="O22" s="46">
        <v>465467.55478032614</v>
      </c>
      <c r="P22" s="46">
        <f t="shared" ref="P22:P23" si="5">SUM(F22*M22)</f>
        <v>4680354.2382014189</v>
      </c>
      <c r="Q22" s="41">
        <v>29014</v>
      </c>
      <c r="S22" s="47"/>
    </row>
    <row r="23" spans="1:19" s="41" customFormat="1" x14ac:dyDescent="0.2">
      <c r="A23" s="52" t="s">
        <v>55</v>
      </c>
      <c r="B23" s="42" t="s">
        <v>52</v>
      </c>
      <c r="E23" s="43">
        <v>1310</v>
      </c>
      <c r="F23" s="43">
        <f>SUM(E23*0.404686)</f>
        <v>530.13865999999996</v>
      </c>
      <c r="G23" s="44">
        <v>364</v>
      </c>
      <c r="K23" s="44">
        <f t="shared" ref="K23" si="6">SUM(F23*G23)</f>
        <v>192970.47223999997</v>
      </c>
      <c r="L23" s="44"/>
      <c r="M23" s="44">
        <v>148</v>
      </c>
      <c r="P23" s="46">
        <f t="shared" si="5"/>
        <v>78460.521679999991</v>
      </c>
      <c r="Q23" s="41">
        <v>1050</v>
      </c>
      <c r="S23" s="47"/>
    </row>
    <row r="24" spans="1:19" x14ac:dyDescent="0.2">
      <c r="A24" s="30" t="s">
        <v>56</v>
      </c>
      <c r="B24" s="28" t="s">
        <v>53</v>
      </c>
      <c r="E24" s="16">
        <f>6276+10000</f>
        <v>16276</v>
      </c>
      <c r="F24" s="16">
        <f t="shared" si="4"/>
        <v>6586.6693359999999</v>
      </c>
      <c r="G24" s="19">
        <v>655</v>
      </c>
      <c r="H24" s="13">
        <v>0.23050176424491139</v>
      </c>
      <c r="I24" s="13">
        <v>0.46700381797307816</v>
      </c>
      <c r="J24" s="13">
        <v>-0.23650205372816677</v>
      </c>
      <c r="K24" s="19">
        <f>SUM(F24*G24)</f>
        <v>4314268.4150799997</v>
      </c>
      <c r="L24" s="19"/>
      <c r="M24" s="19">
        <v>21</v>
      </c>
      <c r="N24" s="14">
        <v>4580.458875966805</v>
      </c>
      <c r="O24" s="14">
        <v>465467.55478032614</v>
      </c>
      <c r="P24" s="14">
        <f>SUM(F24*M24)</f>
        <v>138320.056056</v>
      </c>
      <c r="Q24">
        <v>1058</v>
      </c>
      <c r="S24" s="1"/>
    </row>
    <row r="25" spans="1:19" x14ac:dyDescent="0.2">
      <c r="A25" s="30" t="s">
        <v>57</v>
      </c>
      <c r="B25" s="28" t="s">
        <v>20</v>
      </c>
      <c r="E25" s="16">
        <v>111</v>
      </c>
      <c r="F25" s="16">
        <f t="shared" si="4"/>
        <v>44.920145999999995</v>
      </c>
      <c r="G25" s="19">
        <v>356</v>
      </c>
      <c r="H25" s="13"/>
      <c r="I25" s="13"/>
      <c r="J25" s="13"/>
      <c r="K25" s="19">
        <f>G25*F25</f>
        <v>15991.571975999999</v>
      </c>
      <c r="L25" s="19"/>
      <c r="M25" s="19">
        <v>74</v>
      </c>
      <c r="N25" s="14"/>
      <c r="O25" s="14"/>
      <c r="P25" s="14">
        <f>M25*F25</f>
        <v>3324.0908039999995</v>
      </c>
      <c r="Q25"/>
      <c r="S25" s="1"/>
    </row>
    <row r="26" spans="1:19" x14ac:dyDescent="0.2">
      <c r="A26" s="30" t="s">
        <v>62</v>
      </c>
      <c r="B26" s="28" t="s">
        <v>58</v>
      </c>
      <c r="E26" s="16">
        <v>8888</v>
      </c>
      <c r="F26" s="16">
        <f t="shared" si="4"/>
        <v>3596.8491679999997</v>
      </c>
      <c r="G26" s="19">
        <f>34516.6448644781/100</f>
        <v>345.16644864478098</v>
      </c>
      <c r="H26" s="13"/>
      <c r="I26" s="13"/>
      <c r="J26" s="13"/>
      <c r="K26" s="19">
        <f>G26*F26</f>
        <v>1241511.6536294951</v>
      </c>
      <c r="L26" s="19"/>
      <c r="M26" s="19">
        <v>73</v>
      </c>
      <c r="N26" s="14"/>
      <c r="O26" s="14"/>
      <c r="P26" s="14">
        <f>M26*F26</f>
        <v>262569.98926399997</v>
      </c>
      <c r="Q26"/>
      <c r="S26" s="1"/>
    </row>
    <row r="27" spans="1:19" x14ac:dyDescent="0.2">
      <c r="A27" s="30"/>
      <c r="B27" s="28"/>
      <c r="E27" s="16"/>
      <c r="F27" s="16"/>
      <c r="G27" s="19"/>
      <c r="H27" s="13"/>
      <c r="I27" s="13"/>
      <c r="J27" s="13"/>
      <c r="K27" s="19"/>
      <c r="L27" s="19"/>
      <c r="M27" s="19"/>
      <c r="N27" s="14"/>
      <c r="O27" s="14"/>
      <c r="P27" s="14"/>
      <c r="Q27"/>
    </row>
    <row r="28" spans="1:19" x14ac:dyDescent="0.2">
      <c r="E28" s="16">
        <f>SUM(E4:E26)</f>
        <v>245737</v>
      </c>
      <c r="F28" s="16">
        <f>SUM(F4:F26)</f>
        <v>99446.323581999997</v>
      </c>
      <c r="G28" s="16"/>
      <c r="H28" s="16"/>
      <c r="I28" s="16"/>
      <c r="J28" s="16"/>
      <c r="K28" s="16">
        <f>SUM(K4:K26)</f>
        <v>59681930.992650412</v>
      </c>
      <c r="L28" s="16">
        <f>SUM(L4:L26)</f>
        <v>17386</v>
      </c>
      <c r="M28"/>
      <c r="N28" s="16"/>
      <c r="O28" s="16"/>
      <c r="P28" s="16">
        <f>SUM(P4:P26)</f>
        <v>10176082.814103631</v>
      </c>
      <c r="Q28">
        <f>SUM(Q4:Q26)</f>
        <v>523987</v>
      </c>
    </row>
    <row r="29" spans="1:19" x14ac:dyDescent="0.2">
      <c r="G29"/>
      <c r="H29"/>
      <c r="M29"/>
      <c r="N29"/>
      <c r="Q29"/>
    </row>
    <row r="30" spans="1:19" x14ac:dyDescent="0.2">
      <c r="G30"/>
      <c r="H30"/>
      <c r="K30" s="12" t="s">
        <v>43</v>
      </c>
      <c r="L30" s="12"/>
      <c r="M30"/>
      <c r="N30"/>
      <c r="P30" s="12" t="s">
        <v>44</v>
      </c>
      <c r="Q30" s="12" t="s">
        <v>60</v>
      </c>
    </row>
    <row r="31" spans="1:19" x14ac:dyDescent="0.2">
      <c r="G31"/>
      <c r="H31"/>
      <c r="K31" s="16">
        <f>SUM(K28/E28)</f>
        <v>242.86912834717774</v>
      </c>
      <c r="L31" s="16"/>
      <c r="M31" s="16"/>
      <c r="N31" s="17"/>
      <c r="O31" s="17"/>
      <c r="P31" s="16">
        <f>SUM(P28/E28)</f>
        <v>41.410462462322037</v>
      </c>
      <c r="Q31" s="33">
        <f>SUM(Q28/E28)</f>
        <v>2.1323081180286243</v>
      </c>
    </row>
    <row r="32" spans="1:19" x14ac:dyDescent="0.2">
      <c r="A32" s="15"/>
      <c r="G32"/>
      <c r="H32"/>
      <c r="M32"/>
      <c r="N32"/>
      <c r="Q32"/>
    </row>
    <row r="33" spans="1:17" x14ac:dyDescent="0.2">
      <c r="A33" s="18" t="s">
        <v>0</v>
      </c>
      <c r="B33" s="7">
        <v>1000</v>
      </c>
      <c r="E33" t="s">
        <v>1</v>
      </c>
      <c r="G33"/>
      <c r="H33"/>
      <c r="M33"/>
      <c r="N33"/>
      <c r="Q33"/>
    </row>
    <row r="34" spans="1:17" x14ac:dyDescent="0.2">
      <c r="A34" s="15" t="s">
        <v>2</v>
      </c>
      <c r="B34" s="16">
        <f>SUM(E28/33200000*B33)</f>
        <v>7.4017168674698794</v>
      </c>
      <c r="G34"/>
      <c r="H34"/>
      <c r="M34"/>
      <c r="N34"/>
      <c r="Q34"/>
    </row>
    <row r="35" spans="1:17" x14ac:dyDescent="0.2">
      <c r="A35" s="15" t="s">
        <v>3</v>
      </c>
      <c r="B35" s="16">
        <f>SUM(B34*0.404686)</f>
        <v>2.9953711922289155</v>
      </c>
      <c r="G35"/>
      <c r="H35"/>
      <c r="M35"/>
      <c r="N35"/>
      <c r="Q35"/>
    </row>
    <row r="36" spans="1:17" x14ac:dyDescent="0.2">
      <c r="A36" s="15" t="s">
        <v>4</v>
      </c>
      <c r="B36" s="31">
        <f>SUM(B35/100)</f>
        <v>2.9953711922289156E-2</v>
      </c>
      <c r="G36"/>
      <c r="H36"/>
      <c r="M36"/>
      <c r="N36"/>
      <c r="Q36"/>
    </row>
    <row r="37" spans="1:17" x14ac:dyDescent="0.2">
      <c r="A37" s="15" t="s">
        <v>5</v>
      </c>
      <c r="B37" s="16">
        <f>SUM(B34*4046.86)</f>
        <v>29953.711922289156</v>
      </c>
      <c r="G37"/>
      <c r="H37"/>
      <c r="M37"/>
      <c r="N37"/>
      <c r="Q37"/>
    </row>
    <row r="38" spans="1:17" x14ac:dyDescent="0.2">
      <c r="A38" s="15" t="s">
        <v>6</v>
      </c>
      <c r="B38" s="16">
        <f>SUM(B34*K31)</f>
        <v>1797.6485238750124</v>
      </c>
      <c r="G38"/>
      <c r="H38"/>
      <c r="M38"/>
      <c r="N38"/>
      <c r="Q38"/>
    </row>
    <row r="39" spans="1:17" x14ac:dyDescent="0.2">
      <c r="A39" s="15" t="s">
        <v>7</v>
      </c>
      <c r="B39" s="16">
        <f>SUM(B34*P31)</f>
        <v>306.50851849709733</v>
      </c>
      <c r="G39"/>
      <c r="H39"/>
      <c r="M39"/>
      <c r="N39"/>
      <c r="Q39"/>
    </row>
    <row r="40" spans="1:17" x14ac:dyDescent="0.2">
      <c r="A40" s="15" t="s">
        <v>61</v>
      </c>
      <c r="B40" s="16">
        <f>SUM(B34*Q31)</f>
        <v>15.782740963855423</v>
      </c>
      <c r="G40"/>
      <c r="H40"/>
      <c r="M40"/>
      <c r="N40"/>
      <c r="Q40"/>
    </row>
    <row r="41" spans="1:17" x14ac:dyDescent="0.2">
      <c r="A41" s="15"/>
      <c r="B41" s="14"/>
      <c r="G41"/>
      <c r="H41"/>
      <c r="M41"/>
      <c r="N41"/>
      <c r="Q41"/>
    </row>
    <row r="42" spans="1:17" x14ac:dyDescent="0.2">
      <c r="G42"/>
      <c r="H42"/>
      <c r="M42"/>
      <c r="N42"/>
      <c r="Q42"/>
    </row>
    <row r="43" spans="1:17" x14ac:dyDescent="0.2">
      <c r="G43"/>
      <c r="H43"/>
      <c r="M43"/>
      <c r="N43"/>
      <c r="Q43"/>
    </row>
    <row r="44" spans="1:17" x14ac:dyDescent="0.2">
      <c r="G44"/>
      <c r="H44"/>
      <c r="M44"/>
      <c r="N44"/>
      <c r="Q44"/>
    </row>
    <row r="45" spans="1:17" x14ac:dyDescent="0.2">
      <c r="G45"/>
      <c r="H45"/>
      <c r="M45"/>
      <c r="N45"/>
      <c r="Q45"/>
    </row>
    <row r="46" spans="1:17" x14ac:dyDescent="0.2">
      <c r="G46"/>
      <c r="H46"/>
      <c r="M46"/>
      <c r="N46"/>
      <c r="Q46"/>
    </row>
    <row r="47" spans="1:17" x14ac:dyDescent="0.2">
      <c r="G47"/>
      <c r="H47"/>
      <c r="M47"/>
      <c r="N47"/>
      <c r="Q47"/>
    </row>
    <row r="48" spans="1:17" x14ac:dyDescent="0.2">
      <c r="G48"/>
      <c r="H48"/>
      <c r="M48"/>
      <c r="N48"/>
      <c r="Q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spans="7:17" x14ac:dyDescent="0.2">
      <c r="G81"/>
      <c r="H81"/>
      <c r="M81"/>
      <c r="N81"/>
      <c r="Q81"/>
    </row>
    <row r="82" spans="7:17" x14ac:dyDescent="0.2">
      <c r="G82"/>
      <c r="H82"/>
      <c r="M82"/>
      <c r="N82"/>
      <c r="Q82"/>
    </row>
    <row r="83" spans="7:17" x14ac:dyDescent="0.2">
      <c r="G83"/>
      <c r="H83"/>
      <c r="M83"/>
      <c r="N83"/>
      <c r="Q83"/>
    </row>
    <row r="84" spans="7:17" x14ac:dyDescent="0.2">
      <c r="G84"/>
      <c r="H84"/>
      <c r="M84"/>
      <c r="N84"/>
      <c r="Q84"/>
    </row>
    <row r="85" spans="7:17" x14ac:dyDescent="0.2">
      <c r="G85"/>
      <c r="H85"/>
      <c r="M85"/>
      <c r="N85"/>
      <c r="Q85"/>
    </row>
    <row r="86" spans="7:17" x14ac:dyDescent="0.2">
      <c r="G86"/>
      <c r="H86"/>
      <c r="M86"/>
      <c r="N86"/>
      <c r="Q86"/>
    </row>
    <row r="87" spans="7:17" x14ac:dyDescent="0.2">
      <c r="G87"/>
      <c r="H87"/>
      <c r="M87"/>
      <c r="N87"/>
      <c r="Q87"/>
    </row>
    <row r="88" spans="7:17" x14ac:dyDescent="0.2">
      <c r="G88"/>
      <c r="H88"/>
      <c r="M88"/>
      <c r="N88"/>
      <c r="Q88"/>
    </row>
    <row r="89" spans="7:17" x14ac:dyDescent="0.2">
      <c r="G89"/>
      <c r="H89"/>
      <c r="M89"/>
      <c r="N89"/>
      <c r="Q89"/>
    </row>
    <row r="90" spans="7:17" x14ac:dyDescent="0.2">
      <c r="G90"/>
      <c r="H90"/>
      <c r="M90"/>
      <c r="N90"/>
      <c r="Q90"/>
    </row>
    <row r="91" spans="7:17" x14ac:dyDescent="0.2">
      <c r="G91"/>
      <c r="H91"/>
      <c r="M91"/>
      <c r="N91"/>
      <c r="Q91"/>
    </row>
    <row r="92" spans="7:17" x14ac:dyDescent="0.2">
      <c r="G92"/>
      <c r="H92"/>
      <c r="M92"/>
      <c r="N92"/>
      <c r="Q92"/>
    </row>
    <row r="93" spans="7:17" x14ac:dyDescent="0.2">
      <c r="G93"/>
      <c r="H93"/>
      <c r="M93"/>
      <c r="N93"/>
      <c r="Q93"/>
    </row>
    <row r="94" spans="7:17" x14ac:dyDescent="0.2">
      <c r="G94"/>
      <c r="H94"/>
      <c r="M94"/>
      <c r="N94"/>
      <c r="Q94"/>
    </row>
    <row r="95" spans="7:17" x14ac:dyDescent="0.2">
      <c r="G95"/>
      <c r="H95"/>
      <c r="M95"/>
      <c r="N95"/>
      <c r="Q95"/>
    </row>
    <row r="96" spans="7:17" x14ac:dyDescent="0.2">
      <c r="H96" s="3">
        <v>0</v>
      </c>
      <c r="I96" s="4">
        <v>0</v>
      </c>
      <c r="J96" s="4">
        <v>0</v>
      </c>
      <c r="K96" s="4"/>
      <c r="L96" s="4"/>
      <c r="N96" s="5">
        <v>0</v>
      </c>
      <c r="O96" s="5">
        <v>0</v>
      </c>
      <c r="P96" s="8"/>
    </row>
    <row r="97" spans="8:16" x14ac:dyDescent="0.2">
      <c r="H97" s="3">
        <v>0</v>
      </c>
      <c r="I97" s="4">
        <v>0</v>
      </c>
      <c r="J97" s="4">
        <v>0</v>
      </c>
      <c r="K97" s="4"/>
      <c r="L97" s="4"/>
      <c r="N97" s="5">
        <v>0</v>
      </c>
      <c r="O97" s="5">
        <v>0</v>
      </c>
      <c r="P97" s="8"/>
    </row>
    <row r="98" spans="8:16" x14ac:dyDescent="0.2">
      <c r="H98" s="3">
        <v>0</v>
      </c>
      <c r="I98" s="4">
        <v>0</v>
      </c>
      <c r="J98" s="4">
        <v>0</v>
      </c>
      <c r="K98" s="4"/>
      <c r="L98" s="4"/>
      <c r="N98" s="5">
        <v>0</v>
      </c>
      <c r="O98" s="5">
        <v>0</v>
      </c>
      <c r="P98" s="8"/>
    </row>
    <row r="99" spans="8:16" x14ac:dyDescent="0.2">
      <c r="H99" s="3">
        <v>0</v>
      </c>
      <c r="I99" s="4">
        <v>0</v>
      </c>
      <c r="J99" s="4">
        <v>0</v>
      </c>
      <c r="K99" s="4"/>
      <c r="L99" s="4"/>
      <c r="N99" s="5">
        <v>0</v>
      </c>
      <c r="O99" s="5">
        <v>0</v>
      </c>
      <c r="P99" s="8"/>
    </row>
    <row r="100" spans="8:16" x14ac:dyDescent="0.2">
      <c r="H100" s="3">
        <v>0</v>
      </c>
      <c r="I100" s="4">
        <v>0</v>
      </c>
      <c r="J100" s="4">
        <v>0</v>
      </c>
      <c r="K100" s="4"/>
      <c r="L100" s="4"/>
      <c r="N100" s="5">
        <v>0</v>
      </c>
      <c r="O100" s="5">
        <v>0</v>
      </c>
      <c r="P100" s="8"/>
    </row>
    <row r="101" spans="8:16" x14ac:dyDescent="0.2">
      <c r="H101" s="3">
        <v>0</v>
      </c>
      <c r="I101" s="4">
        <v>0</v>
      </c>
      <c r="J101" s="4">
        <v>0</v>
      </c>
      <c r="K101" s="4"/>
      <c r="L101" s="4"/>
      <c r="N101" s="5">
        <v>0</v>
      </c>
      <c r="O101" s="5">
        <v>0</v>
      </c>
      <c r="P101" s="8"/>
    </row>
    <row r="102" spans="8:16" x14ac:dyDescent="0.2">
      <c r="H102" s="3">
        <v>0</v>
      </c>
      <c r="I102" s="4">
        <v>0</v>
      </c>
      <c r="J102" s="4">
        <v>0</v>
      </c>
      <c r="K102" s="4"/>
      <c r="L102" s="4"/>
      <c r="N102" s="5">
        <v>0</v>
      </c>
      <c r="O102" s="5">
        <v>0</v>
      </c>
      <c r="P102" s="8"/>
    </row>
    <row r="103" spans="8:16" x14ac:dyDescent="0.2">
      <c r="H103" s="3">
        <v>0</v>
      </c>
      <c r="I103" s="4">
        <v>0</v>
      </c>
      <c r="J103" s="4">
        <v>0</v>
      </c>
      <c r="K103" s="4"/>
      <c r="L103" s="4"/>
      <c r="N103" s="5">
        <v>0</v>
      </c>
      <c r="O103" s="5">
        <v>0</v>
      </c>
      <c r="P103" s="8"/>
    </row>
    <row r="104" spans="8:16" x14ac:dyDescent="0.2">
      <c r="H104" s="3">
        <v>0</v>
      </c>
      <c r="I104" s="4">
        <v>0</v>
      </c>
      <c r="J104" s="4">
        <v>0</v>
      </c>
      <c r="K104" s="4"/>
      <c r="L104" s="4"/>
      <c r="N104" s="5">
        <v>0</v>
      </c>
      <c r="O104" s="5">
        <v>0</v>
      </c>
      <c r="P104" s="8"/>
    </row>
    <row r="105" spans="8:16" x14ac:dyDescent="0.2">
      <c r="H105" s="3">
        <v>0</v>
      </c>
      <c r="I105" s="4">
        <v>0</v>
      </c>
      <c r="J105" s="4">
        <v>0</v>
      </c>
      <c r="K105" s="4"/>
      <c r="L105" s="4"/>
      <c r="N105" s="5">
        <v>0</v>
      </c>
      <c r="O105" s="5">
        <v>0</v>
      </c>
      <c r="P105" s="8"/>
    </row>
    <row r="106" spans="8:16" x14ac:dyDescent="0.2">
      <c r="H106" s="3">
        <v>0</v>
      </c>
      <c r="I106" s="4">
        <v>0</v>
      </c>
      <c r="J106" s="4">
        <v>0</v>
      </c>
      <c r="K106" s="4"/>
      <c r="L106" s="4"/>
      <c r="N106" s="5">
        <v>0</v>
      </c>
      <c r="O106" s="5">
        <v>0</v>
      </c>
      <c r="P106" s="8"/>
    </row>
    <row r="107" spans="8:16" x14ac:dyDescent="0.2">
      <c r="H107" s="3">
        <v>0</v>
      </c>
      <c r="I107" s="4">
        <v>0</v>
      </c>
      <c r="J107" s="4">
        <v>0</v>
      </c>
      <c r="K107" s="4"/>
      <c r="L107" s="4"/>
      <c r="N107" s="5">
        <v>0</v>
      </c>
      <c r="O107" s="5">
        <v>0</v>
      </c>
      <c r="P107" s="8"/>
    </row>
    <row r="108" spans="8:16" x14ac:dyDescent="0.2">
      <c r="H108" s="3">
        <v>0</v>
      </c>
      <c r="I108" s="4">
        <v>0</v>
      </c>
      <c r="J108" s="4">
        <v>0</v>
      </c>
      <c r="K108" s="4"/>
      <c r="L108" s="4"/>
      <c r="N108" s="5">
        <v>0</v>
      </c>
      <c r="O108" s="5">
        <v>0</v>
      </c>
      <c r="P108" s="8"/>
    </row>
    <row r="109" spans="8:16" x14ac:dyDescent="0.2">
      <c r="H109" s="3">
        <v>0</v>
      </c>
      <c r="I109" s="4">
        <v>0</v>
      </c>
      <c r="J109" s="4">
        <v>0</v>
      </c>
      <c r="K109" s="4"/>
      <c r="L109" s="4"/>
      <c r="N109" s="5">
        <v>0</v>
      </c>
      <c r="O109" s="5">
        <v>0</v>
      </c>
      <c r="P109" s="8"/>
    </row>
    <row r="110" spans="8:16" x14ac:dyDescent="0.2">
      <c r="H110" s="3">
        <v>0</v>
      </c>
      <c r="I110" s="4">
        <v>0</v>
      </c>
      <c r="J110" s="4">
        <v>0</v>
      </c>
      <c r="K110" s="4"/>
      <c r="L110" s="4"/>
      <c r="N110" s="5">
        <v>0</v>
      </c>
      <c r="O110" s="5">
        <v>0</v>
      </c>
      <c r="P110" s="8"/>
    </row>
    <row r="111" spans="8:16" x14ac:dyDescent="0.2">
      <c r="H111" s="3">
        <v>0</v>
      </c>
      <c r="I111" s="4">
        <v>0</v>
      </c>
      <c r="J111" s="4">
        <v>0</v>
      </c>
      <c r="K111" s="4"/>
      <c r="L111" s="4"/>
      <c r="N111" s="5">
        <v>0</v>
      </c>
      <c r="O111" s="5">
        <v>0</v>
      </c>
      <c r="P111" s="8"/>
    </row>
    <row r="112" spans="8:16" x14ac:dyDescent="0.2">
      <c r="H112" s="3">
        <v>0</v>
      </c>
      <c r="I112" s="4">
        <v>0</v>
      </c>
      <c r="J112" s="4">
        <v>0</v>
      </c>
      <c r="K112" s="4"/>
      <c r="L112" s="4"/>
      <c r="N112" s="5">
        <v>0</v>
      </c>
      <c r="O112" s="5">
        <v>0</v>
      </c>
      <c r="P112" s="8"/>
    </row>
    <row r="113" spans="8:16" x14ac:dyDescent="0.2">
      <c r="H113" s="3">
        <v>0</v>
      </c>
      <c r="I113" s="4">
        <v>0</v>
      </c>
      <c r="J113" s="4">
        <v>0</v>
      </c>
      <c r="K113" s="4"/>
      <c r="L113" s="4"/>
      <c r="N113" s="5">
        <v>0</v>
      </c>
      <c r="O113" s="5">
        <v>0</v>
      </c>
      <c r="P113" s="8"/>
    </row>
    <row r="114" spans="8:16" x14ac:dyDescent="0.2">
      <c r="H114" s="3">
        <v>0</v>
      </c>
      <c r="I114" s="4">
        <v>0</v>
      </c>
      <c r="J114" s="4">
        <v>0</v>
      </c>
      <c r="K114" s="4"/>
      <c r="L114" s="4"/>
      <c r="N114" s="5">
        <v>0</v>
      </c>
      <c r="O114" s="5">
        <v>0</v>
      </c>
      <c r="P114" s="8"/>
    </row>
    <row r="115" spans="8:16" x14ac:dyDescent="0.2">
      <c r="H115" s="3">
        <v>0</v>
      </c>
      <c r="I115" s="4">
        <v>0</v>
      </c>
      <c r="J115" s="4">
        <v>0</v>
      </c>
      <c r="K115" s="4"/>
      <c r="L115" s="4"/>
      <c r="N115" s="5">
        <v>0</v>
      </c>
      <c r="O115" s="5">
        <v>0</v>
      </c>
      <c r="P115" s="8"/>
    </row>
    <row r="116" spans="8:16" x14ac:dyDescent="0.2">
      <c r="H116" s="3">
        <v>0</v>
      </c>
      <c r="I116" s="4">
        <v>0</v>
      </c>
      <c r="J116" s="4">
        <v>0</v>
      </c>
      <c r="K116" s="4"/>
      <c r="L116" s="4"/>
      <c r="N116" s="5">
        <v>0</v>
      </c>
      <c r="O116" s="5">
        <v>0</v>
      </c>
      <c r="P116" s="8"/>
    </row>
    <row r="117" spans="8:16" x14ac:dyDescent="0.2">
      <c r="H117" s="3">
        <v>0</v>
      </c>
      <c r="I117" s="4">
        <v>0</v>
      </c>
      <c r="J117" s="4">
        <v>0</v>
      </c>
      <c r="K117" s="4"/>
      <c r="L117" s="4"/>
      <c r="N117" s="5">
        <v>0</v>
      </c>
      <c r="O117" s="5">
        <v>0</v>
      </c>
      <c r="P117" s="8"/>
    </row>
    <row r="118" spans="8:16" x14ac:dyDescent="0.2">
      <c r="H118" s="3">
        <v>0</v>
      </c>
      <c r="I118" s="4">
        <v>0</v>
      </c>
      <c r="J118" s="4">
        <v>0</v>
      </c>
      <c r="K118" s="4"/>
      <c r="L118" s="4"/>
      <c r="N118" s="5">
        <v>0</v>
      </c>
      <c r="O118" s="5">
        <v>0</v>
      </c>
      <c r="P118" s="8"/>
    </row>
    <row r="119" spans="8:16" x14ac:dyDescent="0.2">
      <c r="H119" s="3">
        <v>0</v>
      </c>
      <c r="I119" s="4">
        <v>0</v>
      </c>
      <c r="J119" s="4">
        <v>0</v>
      </c>
      <c r="K119" s="4"/>
      <c r="L119" s="4"/>
      <c r="N119" s="5">
        <v>0</v>
      </c>
      <c r="O119" s="5">
        <v>0</v>
      </c>
      <c r="P119" s="8"/>
    </row>
    <row r="120" spans="8:16" x14ac:dyDescent="0.2">
      <c r="H120" s="3">
        <v>0</v>
      </c>
      <c r="I120" s="4">
        <v>0</v>
      </c>
      <c r="J120" s="4">
        <v>0</v>
      </c>
      <c r="K120" s="4"/>
      <c r="L120" s="4"/>
      <c r="N120" s="5">
        <v>0</v>
      </c>
      <c r="O120" s="5">
        <v>0</v>
      </c>
      <c r="P120" s="8"/>
    </row>
    <row r="121" spans="8:16" x14ac:dyDescent="0.2">
      <c r="H121" s="3">
        <v>0</v>
      </c>
      <c r="I121" s="4">
        <v>0</v>
      </c>
      <c r="J121" s="4">
        <v>0</v>
      </c>
      <c r="K121" s="4"/>
      <c r="L121" s="4"/>
      <c r="N121" s="5">
        <v>0</v>
      </c>
      <c r="O121" s="5">
        <v>0</v>
      </c>
      <c r="P121" s="8"/>
    </row>
    <row r="122" spans="8:16" x14ac:dyDescent="0.2">
      <c r="H122" s="3">
        <v>0</v>
      </c>
      <c r="I122" s="4">
        <v>0</v>
      </c>
      <c r="J122" s="4">
        <v>0</v>
      </c>
      <c r="K122" s="4"/>
      <c r="L122" s="4"/>
      <c r="N122" s="5">
        <v>0</v>
      </c>
      <c r="O122" s="5">
        <v>0</v>
      </c>
      <c r="P122" s="8"/>
    </row>
    <row r="123" spans="8:16" x14ac:dyDescent="0.2">
      <c r="H123" s="3">
        <v>0</v>
      </c>
      <c r="I123" s="4">
        <v>0</v>
      </c>
      <c r="J123" s="4">
        <v>0</v>
      </c>
      <c r="K123" s="4"/>
      <c r="L123" s="4"/>
      <c r="N123" s="5">
        <v>0</v>
      </c>
      <c r="O123" s="5">
        <v>0</v>
      </c>
      <c r="P123" s="8"/>
    </row>
    <row r="124" spans="8:16" x14ac:dyDescent="0.2">
      <c r="H124" s="3">
        <v>0</v>
      </c>
      <c r="I124" s="4">
        <v>0</v>
      </c>
      <c r="J124" s="4">
        <v>0</v>
      </c>
      <c r="K124" s="4"/>
      <c r="L124" s="4"/>
      <c r="N124" s="5">
        <v>0</v>
      </c>
      <c r="O124" s="5">
        <v>0</v>
      </c>
      <c r="P124" s="8"/>
    </row>
    <row r="125" spans="8:16" x14ac:dyDescent="0.2">
      <c r="H125" s="3">
        <v>0</v>
      </c>
      <c r="I125" s="4">
        <v>0</v>
      </c>
      <c r="J125" s="4">
        <v>0</v>
      </c>
      <c r="K125" s="4"/>
      <c r="L125" s="4"/>
      <c r="N125" s="5">
        <v>0</v>
      </c>
      <c r="O125" s="5">
        <v>0</v>
      </c>
      <c r="P125" s="8"/>
    </row>
    <row r="126" spans="8:16" x14ac:dyDescent="0.2">
      <c r="H126" s="3">
        <v>0</v>
      </c>
      <c r="I126" s="4">
        <v>0</v>
      </c>
      <c r="J126" s="4">
        <v>0</v>
      </c>
      <c r="K126" s="4"/>
      <c r="L126" s="4"/>
      <c r="N126" s="5">
        <v>0</v>
      </c>
      <c r="O126" s="5">
        <v>0</v>
      </c>
      <c r="P126" s="8"/>
    </row>
    <row r="127" spans="8:16" x14ac:dyDescent="0.2">
      <c r="H127" s="3">
        <v>0</v>
      </c>
      <c r="I127" s="4">
        <v>0</v>
      </c>
      <c r="J127" s="4">
        <v>0</v>
      </c>
      <c r="K127" s="4"/>
      <c r="L127" s="4"/>
      <c r="N127" s="5">
        <v>0</v>
      </c>
      <c r="O127" s="5">
        <v>0</v>
      </c>
      <c r="P127" s="8"/>
    </row>
    <row r="128" spans="8:16" x14ac:dyDescent="0.2">
      <c r="H128" s="3">
        <v>0</v>
      </c>
      <c r="I128" s="4">
        <v>0</v>
      </c>
      <c r="J128" s="4">
        <v>0</v>
      </c>
      <c r="K128" s="4"/>
      <c r="L128" s="4"/>
      <c r="N128" s="5">
        <v>0</v>
      </c>
      <c r="O128" s="5">
        <v>0</v>
      </c>
      <c r="P128" s="8"/>
    </row>
    <row r="129" spans="8:16" x14ac:dyDescent="0.2">
      <c r="H129" s="3">
        <v>0</v>
      </c>
      <c r="I129" s="4">
        <v>0</v>
      </c>
      <c r="J129" s="4">
        <v>0</v>
      </c>
      <c r="K129" s="4"/>
      <c r="L129" s="4"/>
      <c r="N129" s="5">
        <v>0</v>
      </c>
      <c r="O129" s="5">
        <v>0</v>
      </c>
      <c r="P129" s="8"/>
    </row>
    <row r="130" spans="8:16" x14ac:dyDescent="0.2">
      <c r="H130" s="3">
        <v>0</v>
      </c>
      <c r="I130" s="4">
        <v>0</v>
      </c>
      <c r="J130" s="4">
        <v>0</v>
      </c>
      <c r="K130" s="4"/>
      <c r="L130" s="4"/>
      <c r="N130" s="5">
        <v>0</v>
      </c>
      <c r="O130" s="5">
        <v>0</v>
      </c>
      <c r="P130" s="8"/>
    </row>
    <row r="131" spans="8:16" x14ac:dyDescent="0.2">
      <c r="H131" s="3">
        <v>0</v>
      </c>
      <c r="I131" s="4">
        <v>0</v>
      </c>
      <c r="J131" s="4">
        <v>0</v>
      </c>
      <c r="K131" s="4"/>
      <c r="L131" s="4"/>
      <c r="N131" s="5">
        <v>0</v>
      </c>
      <c r="O131" s="5">
        <v>0</v>
      </c>
      <c r="P131" s="8"/>
    </row>
    <row r="132" spans="8:16" x14ac:dyDescent="0.2">
      <c r="H132" s="3">
        <v>0</v>
      </c>
      <c r="I132" s="4">
        <v>0</v>
      </c>
      <c r="J132" s="4">
        <v>0</v>
      </c>
      <c r="K132" s="4"/>
      <c r="L132" s="4"/>
      <c r="N132" s="5">
        <v>0</v>
      </c>
      <c r="O132" s="5">
        <v>0</v>
      </c>
      <c r="P132" s="8"/>
    </row>
    <row r="133" spans="8:16" x14ac:dyDescent="0.2">
      <c r="H133" s="3">
        <v>0</v>
      </c>
      <c r="I133" s="4">
        <v>0</v>
      </c>
      <c r="J133" s="4">
        <v>0</v>
      </c>
      <c r="K133" s="4"/>
      <c r="L133" s="4"/>
      <c r="N133" s="5">
        <v>0</v>
      </c>
      <c r="O133" s="5">
        <v>0</v>
      </c>
      <c r="P133" s="8"/>
    </row>
    <row r="134" spans="8:16" x14ac:dyDescent="0.2">
      <c r="H134" s="3">
        <v>0</v>
      </c>
      <c r="I134" s="4">
        <v>0</v>
      </c>
      <c r="J134" s="4">
        <v>0</v>
      </c>
      <c r="K134" s="4"/>
      <c r="L134" s="4"/>
      <c r="N134" s="5">
        <v>0</v>
      </c>
      <c r="O134" s="5">
        <v>0</v>
      </c>
      <c r="P134" s="8"/>
    </row>
    <row r="135" spans="8:16" x14ac:dyDescent="0.2">
      <c r="H135" s="3">
        <v>0</v>
      </c>
      <c r="I135" s="4">
        <v>0</v>
      </c>
      <c r="J135" s="4">
        <v>0</v>
      </c>
      <c r="K135" s="4"/>
      <c r="L135" s="4"/>
      <c r="N135" s="5">
        <v>0</v>
      </c>
      <c r="O135" s="5">
        <v>0</v>
      </c>
      <c r="P135" s="8"/>
    </row>
    <row r="136" spans="8:16" x14ac:dyDescent="0.2">
      <c r="H136" s="3">
        <v>0</v>
      </c>
      <c r="I136" s="4">
        <v>0</v>
      </c>
      <c r="J136" s="4">
        <v>0</v>
      </c>
      <c r="K136" s="4"/>
      <c r="L136" s="4"/>
      <c r="N136" s="5">
        <v>0</v>
      </c>
      <c r="O136" s="5">
        <v>0</v>
      </c>
      <c r="P136" s="8"/>
    </row>
    <row r="137" spans="8:16" x14ac:dyDescent="0.2">
      <c r="H137" s="3">
        <v>0</v>
      </c>
      <c r="I137" s="4">
        <v>0</v>
      </c>
      <c r="J137" s="4">
        <v>0</v>
      </c>
      <c r="K137" s="4"/>
      <c r="L137" s="4"/>
      <c r="N137" s="5">
        <v>0</v>
      </c>
      <c r="O137" s="5">
        <v>0</v>
      </c>
      <c r="P137" s="8"/>
    </row>
    <row r="138" spans="8:16" x14ac:dyDescent="0.2">
      <c r="H138" s="3">
        <v>0</v>
      </c>
      <c r="I138" s="4">
        <v>0</v>
      </c>
      <c r="J138" s="4">
        <v>0</v>
      </c>
      <c r="K138" s="4"/>
      <c r="L138" s="4"/>
      <c r="N138" s="5">
        <v>0</v>
      </c>
      <c r="O138" s="5">
        <v>0</v>
      </c>
      <c r="P138" s="8"/>
    </row>
    <row r="139" spans="8:16" x14ac:dyDescent="0.2">
      <c r="H139" s="3">
        <v>0</v>
      </c>
      <c r="I139" s="4">
        <v>0</v>
      </c>
      <c r="J139" s="4">
        <v>0</v>
      </c>
      <c r="K139" s="4"/>
      <c r="L139" s="4"/>
      <c r="N139" s="5">
        <v>0</v>
      </c>
      <c r="O139" s="5">
        <v>0</v>
      </c>
      <c r="P139" s="8"/>
    </row>
    <row r="140" spans="8:16" x14ac:dyDescent="0.2">
      <c r="H140" s="3">
        <v>0</v>
      </c>
      <c r="I140" s="4">
        <v>0</v>
      </c>
      <c r="J140" s="4">
        <v>0</v>
      </c>
      <c r="K140" s="4"/>
      <c r="L140" s="4"/>
      <c r="N140" s="5">
        <v>0</v>
      </c>
      <c r="O140" s="5">
        <v>0</v>
      </c>
      <c r="P140" s="8"/>
    </row>
    <row r="141" spans="8:16" x14ac:dyDescent="0.2">
      <c r="H141" s="3">
        <v>0</v>
      </c>
      <c r="I141" s="4">
        <v>0</v>
      </c>
      <c r="J141" s="4">
        <v>0</v>
      </c>
      <c r="K141" s="4"/>
      <c r="L141" s="4"/>
      <c r="N141" s="5">
        <v>0</v>
      </c>
      <c r="O141" s="5">
        <v>0</v>
      </c>
      <c r="P141" s="8"/>
    </row>
    <row r="142" spans="8:16" x14ac:dyDescent="0.2">
      <c r="H142" s="3">
        <v>0</v>
      </c>
      <c r="I142" s="4">
        <v>0</v>
      </c>
      <c r="J142" s="4">
        <v>0</v>
      </c>
      <c r="K142" s="4"/>
      <c r="L142" s="4"/>
      <c r="N142" s="5">
        <v>0</v>
      </c>
      <c r="O142" s="5">
        <v>0</v>
      </c>
      <c r="P142" s="8"/>
    </row>
    <row r="143" spans="8:16" x14ac:dyDescent="0.2">
      <c r="H143" s="3">
        <v>0</v>
      </c>
      <c r="I143" s="4">
        <v>0</v>
      </c>
      <c r="J143" s="4">
        <v>0</v>
      </c>
      <c r="K143" s="4"/>
      <c r="L143" s="4"/>
      <c r="N143" s="5">
        <v>0</v>
      </c>
      <c r="O143" s="5">
        <v>0</v>
      </c>
      <c r="P143" s="8"/>
    </row>
    <row r="144" spans="8:16" x14ac:dyDescent="0.2">
      <c r="H144" s="3">
        <v>0</v>
      </c>
      <c r="I144" s="4">
        <v>0</v>
      </c>
      <c r="J144" s="4">
        <v>0</v>
      </c>
      <c r="K144" s="4"/>
      <c r="L144" s="4"/>
      <c r="N144" s="5">
        <v>0</v>
      </c>
      <c r="O144" s="5">
        <v>0</v>
      </c>
      <c r="P144" s="8"/>
    </row>
    <row r="145" spans="5:17" x14ac:dyDescent="0.2">
      <c r="H145" s="3">
        <v>0</v>
      </c>
      <c r="I145" s="4">
        <v>0</v>
      </c>
      <c r="J145" s="4">
        <v>0</v>
      </c>
      <c r="K145" s="4"/>
      <c r="L145" s="4"/>
      <c r="N145" s="5">
        <v>0</v>
      </c>
      <c r="O145" s="5">
        <v>0</v>
      </c>
      <c r="P145" s="8"/>
    </row>
    <row r="146" spans="5:17" x14ac:dyDescent="0.2">
      <c r="H146" s="3">
        <v>0</v>
      </c>
      <c r="I146" s="4">
        <v>0</v>
      </c>
      <c r="J146" s="4">
        <v>0</v>
      </c>
      <c r="K146" s="4"/>
      <c r="L146" s="4"/>
      <c r="N146" s="5">
        <v>0</v>
      </c>
      <c r="O146" s="5">
        <v>0</v>
      </c>
      <c r="P146" s="8"/>
    </row>
    <row r="147" spans="5:17" x14ac:dyDescent="0.2">
      <c r="H147" s="3">
        <v>0</v>
      </c>
      <c r="I147" s="4">
        <v>0</v>
      </c>
      <c r="J147" s="4">
        <v>0</v>
      </c>
      <c r="K147" s="4"/>
      <c r="L147" s="4"/>
      <c r="N147" s="5">
        <v>0</v>
      </c>
      <c r="O147" s="5">
        <v>0</v>
      </c>
      <c r="P147" s="8"/>
    </row>
    <row r="148" spans="5:17" x14ac:dyDescent="0.2">
      <c r="H148" s="3">
        <v>0</v>
      </c>
      <c r="I148" s="4">
        <v>0</v>
      </c>
      <c r="J148" s="4">
        <v>0</v>
      </c>
      <c r="K148" s="4"/>
      <c r="L148" s="4"/>
      <c r="N148" s="5">
        <v>0</v>
      </c>
      <c r="O148" s="5">
        <v>0</v>
      </c>
      <c r="P148" s="8"/>
    </row>
    <row r="149" spans="5:17" x14ac:dyDescent="0.2">
      <c r="H149" s="3">
        <v>0</v>
      </c>
      <c r="I149" s="4">
        <v>0</v>
      </c>
      <c r="J149" s="4">
        <v>0</v>
      </c>
      <c r="K149" s="4"/>
      <c r="L149" s="4"/>
      <c r="N149" s="5">
        <v>0</v>
      </c>
      <c r="O149" s="5">
        <v>0</v>
      </c>
      <c r="P149" s="8"/>
    </row>
    <row r="150" spans="5:17" x14ac:dyDescent="0.2">
      <c r="H150" s="3">
        <v>0</v>
      </c>
      <c r="I150" s="4">
        <v>0</v>
      </c>
      <c r="J150" s="4">
        <v>0</v>
      </c>
      <c r="K150" s="4"/>
      <c r="L150" s="4"/>
      <c r="N150" s="5">
        <v>0</v>
      </c>
      <c r="O150" s="5">
        <v>0</v>
      </c>
      <c r="P150" s="8"/>
    </row>
    <row r="151" spans="5:17" x14ac:dyDescent="0.2">
      <c r="H151" s="3">
        <v>0</v>
      </c>
      <c r="I151" s="4">
        <v>0</v>
      </c>
      <c r="J151" s="4">
        <v>0</v>
      </c>
      <c r="K151" s="4"/>
      <c r="L151" s="4"/>
      <c r="N151" s="5">
        <v>0</v>
      </c>
      <c r="O151" s="5">
        <v>0</v>
      </c>
      <c r="P151" s="8"/>
    </row>
    <row r="152" spans="5:17" x14ac:dyDescent="0.2">
      <c r="H152" s="3">
        <v>0</v>
      </c>
      <c r="I152" s="4">
        <v>0</v>
      </c>
      <c r="J152" s="4">
        <v>0</v>
      </c>
      <c r="K152" s="4"/>
      <c r="L152" s="4"/>
      <c r="N152" s="5">
        <v>0</v>
      </c>
      <c r="O152" s="5">
        <v>0</v>
      </c>
      <c r="P152" s="8"/>
    </row>
    <row r="154" spans="5:17" x14ac:dyDescent="0.2">
      <c r="E154">
        <f>SUM(E4:E17)</f>
        <v>129330</v>
      </c>
      <c r="F154">
        <f>SUM(F4:F17)</f>
        <v>52338.040379999991</v>
      </c>
      <c r="K154" s="4">
        <f>SUM(K2:K16)</f>
        <v>30665714.919859432</v>
      </c>
      <c r="L154" s="4"/>
      <c r="P154" s="9">
        <f>SUM(P2:P16)</f>
        <v>4858655.4492368782</v>
      </c>
    </row>
    <row r="155" spans="5:17" x14ac:dyDescent="0.2">
      <c r="K155" s="4"/>
      <c r="L155" s="4"/>
      <c r="P155" s="9"/>
    </row>
    <row r="156" spans="5:17" x14ac:dyDescent="0.2">
      <c r="G156"/>
      <c r="M156"/>
      <c r="Q156"/>
    </row>
    <row r="157" spans="5:17" x14ac:dyDescent="0.2">
      <c r="G157"/>
      <c r="M157"/>
      <c r="Q157"/>
    </row>
    <row r="158" spans="5:17" x14ac:dyDescent="0.2">
      <c r="G158"/>
      <c r="M158"/>
      <c r="Q158"/>
    </row>
    <row r="159" spans="5:17" x14ac:dyDescent="0.2">
      <c r="G159"/>
      <c r="M159"/>
      <c r="Q159"/>
    </row>
    <row r="160" spans="5:17" x14ac:dyDescent="0.2">
      <c r="G160"/>
      <c r="M160"/>
      <c r="Q160"/>
    </row>
    <row r="161" spans="7:17" x14ac:dyDescent="0.2">
      <c r="G161"/>
      <c r="M161"/>
      <c r="Q161"/>
    </row>
    <row r="162" spans="7:17" x14ac:dyDescent="0.2">
      <c r="G162"/>
      <c r="M162"/>
      <c r="Q162"/>
    </row>
    <row r="163" spans="7:17" x14ac:dyDescent="0.2">
      <c r="G163"/>
      <c r="M163"/>
      <c r="Q163"/>
    </row>
    <row r="164" spans="7:17" x14ac:dyDescent="0.2">
      <c r="G164"/>
      <c r="M164"/>
      <c r="Q164"/>
    </row>
    <row r="165" spans="7:17" x14ac:dyDescent="0.2">
      <c r="G165"/>
      <c r="M165"/>
      <c r="Q165"/>
    </row>
    <row r="166" spans="7:17" x14ac:dyDescent="0.2">
      <c r="G166"/>
      <c r="M166"/>
      <c r="Q166"/>
    </row>
    <row r="167" spans="7:17" x14ac:dyDescent="0.2">
      <c r="G167"/>
      <c r="M167"/>
      <c r="Q167"/>
    </row>
    <row r="168" spans="7:17" x14ac:dyDescent="0.2">
      <c r="G168"/>
      <c r="M168"/>
      <c r="Q168"/>
    </row>
    <row r="169" spans="7:17" x14ac:dyDescent="0.2">
      <c r="G169"/>
      <c r="M169"/>
      <c r="Q169"/>
    </row>
    <row r="170" spans="7:17" x14ac:dyDescent="0.2">
      <c r="G170"/>
      <c r="M170"/>
      <c r="Q170"/>
    </row>
    <row r="171" spans="7:17" x14ac:dyDescent="0.2">
      <c r="G171"/>
      <c r="M171"/>
      <c r="Q171"/>
    </row>
    <row r="172" spans="7:17" x14ac:dyDescent="0.2">
      <c r="G172"/>
      <c r="M172"/>
      <c r="Q172"/>
    </row>
    <row r="173" spans="7:17" x14ac:dyDescent="0.2">
      <c r="G173"/>
      <c r="M173"/>
      <c r="Q173"/>
    </row>
    <row r="174" spans="7:17" x14ac:dyDescent="0.2">
      <c r="G174"/>
      <c r="M174"/>
      <c r="Q174"/>
    </row>
    <row r="175" spans="7:17" x14ac:dyDescent="0.2">
      <c r="G175"/>
      <c r="M175"/>
      <c r="Q175"/>
    </row>
    <row r="176" spans="7:17" x14ac:dyDescent="0.2">
      <c r="G176"/>
      <c r="M176"/>
      <c r="Q176"/>
    </row>
    <row r="177" spans="7:17" x14ac:dyDescent="0.2">
      <c r="G177"/>
      <c r="M177"/>
      <c r="Q177"/>
    </row>
    <row r="178" spans="7:17" x14ac:dyDescent="0.2">
      <c r="G178"/>
      <c r="M178"/>
      <c r="Q178"/>
    </row>
    <row r="179" spans="7:17" x14ac:dyDescent="0.2">
      <c r="G179"/>
      <c r="M179"/>
      <c r="Q179"/>
    </row>
    <row r="180" spans="7:17" x14ac:dyDescent="0.2">
      <c r="G180"/>
      <c r="M180"/>
      <c r="Q180"/>
    </row>
    <row r="181" spans="7:17" x14ac:dyDescent="0.2">
      <c r="G181"/>
      <c r="M181"/>
      <c r="Q181"/>
    </row>
  </sheetData>
  <protectedRanges>
    <protectedRange algorithmName="SHA-512" hashValue="3GVpjK2mbC4eo0tr+WQGQifr+ryQc6fPGXGYEzksk9Zam5oyuMfUP8vo2R1twHIhpm6+Fzhb4c1BoPxosbJVLA==" saltValue="o7Luav7tyWc3p2wCu87PwQ==" spinCount="100000" sqref="M35:M85 H35:K152 N35:P152 A17 B17:G18 C33:G33 B34:K34 H17:K21 M29:M33 B28:G32 B19:D24 G19:G21 M34:P34 H28:K33 N28:P33 A4:K16 C27:K27 C25:D26 E22:K26 M4:P27 Q30 B35:G85" name="Metrics"/>
    <protectedRange algorithmName="SHA-512" hashValue="3GVpjK2mbC4eo0tr+WQGQifr+ryQc6fPGXGYEzksk9Zam5oyuMfUP8vo2R1twHIhpm6+Fzhb4c1BoPxosbJVLA==" saltValue="o7Luav7tyWc3p2wCu87PwQ==" spinCount="100000" sqref="E19:F21" name="Metrics_1"/>
    <protectedRange algorithmName="SHA-512" hashValue="3GVpjK2mbC4eo0tr+WQGQifr+ryQc6fPGXGYEzksk9Zam5oyuMfUP8vo2R1twHIhpm6+Fzhb4c1BoPxosbJVLA==" saltValue="o7Luav7tyWc3p2wCu87PwQ==" spinCount="100000" sqref="L4:L152" name="Metrics_2"/>
    <protectedRange algorithmName="SHA-512" hashValue="3GVpjK2mbC4eo0tr+WQGQifr+ryQc6fPGXGYEzksk9Zam5oyuMfUP8vo2R1twHIhpm6+Fzhb4c1BoPxosbJVLA==" saltValue="o7Luav7tyWc3p2wCu87PwQ==" spinCount="100000" sqref="B25:B27" name="Metrics_3"/>
  </protectedRanges>
  <sortState xmlns:xlrd2="http://schemas.microsoft.com/office/spreadsheetml/2017/richdata2" ref="B3:CE202">
    <sortCondition ref="C3:C202"/>
  </sortState>
  <mergeCells count="1">
    <mergeCell ref="A1:Q1"/>
  </mergeCells>
  <phoneticPr fontId="4" type="noConversion"/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DE6BF568A494CB7D51992EB046A95" ma:contentTypeVersion="15" ma:contentTypeDescription="Create a new document." ma:contentTypeScope="" ma:versionID="a765d645a3658b470f275223ed51c010">
  <xsd:schema xmlns:xsd="http://www.w3.org/2001/XMLSchema" xmlns:xs="http://www.w3.org/2001/XMLSchema" xmlns:p="http://schemas.microsoft.com/office/2006/metadata/properties" xmlns:ns2="c3e5b705-4fa8-43cd-ba9f-d2bc59ba7667" xmlns:ns3="f7aeb2c7-3652-4bcf-914c-069cb333d426" targetNamespace="http://schemas.microsoft.com/office/2006/metadata/properties" ma:root="true" ma:fieldsID="c1a63528cd2c98672bbc79a3e8cbb488" ns2:_="" ns3:_="">
    <xsd:import namespace="c3e5b705-4fa8-43cd-ba9f-d2bc59ba7667"/>
    <xsd:import namespace="f7aeb2c7-3652-4bcf-914c-069cb333d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5b705-4fa8-43cd-ba9f-d2bc59ba7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6149bef-f0a0-4381-a6a7-f91712ca2f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eb2c7-3652-4bcf-914c-069cb333d42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8d5c2be-85d8-4c02-afb2-f257df200a75}" ma:internalName="TaxCatchAll" ma:showField="CatchAllData" ma:web="f7aeb2c7-3652-4bcf-914c-069cb333d4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aeb2c7-3652-4bcf-914c-069cb333d426" xsi:nil="true"/>
    <lcf76f155ced4ddcb4097134ff3c332f xmlns="c3e5b705-4fa8-43cd-ba9f-d2bc59ba76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3CBE8B-946A-4036-BEE3-E417B287B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5b705-4fa8-43cd-ba9f-d2bc59ba7667"/>
    <ds:schemaRef ds:uri="f7aeb2c7-3652-4bcf-914c-069cb333d4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CFD184-32C4-4BC8-9B84-850B9106C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87AA4B-F1AA-4B52-AE56-265017A8DC2A}">
  <ds:schemaRefs>
    <ds:schemaRef ds:uri="http://schemas.microsoft.com/office/2006/metadata/properties"/>
    <ds:schemaRef ds:uri="http://schemas.microsoft.com/office/infopath/2007/PartnerControls"/>
    <ds:schemaRef ds:uri="f7aeb2c7-3652-4bcf-914c-069cb333d426"/>
    <ds:schemaRef ds:uri="c3e5b705-4fa8-43cd-ba9f-d2bc59ba76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Jones</dc:creator>
  <cp:keywords/>
  <dc:description/>
  <cp:lastModifiedBy>Microsoft Office User</cp:lastModifiedBy>
  <cp:revision/>
  <dcterms:created xsi:type="dcterms:W3CDTF">2021-04-12T13:53:04Z</dcterms:created>
  <dcterms:modified xsi:type="dcterms:W3CDTF">2025-04-14T08:56:05Z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0x010100806DE6BF568A494CB7D51992EB046A95</vt:lpwstr>
  </property>
</Properties>
</file>