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worldlandtrust-my.sharepoint.com/personal/emma_douglas_worldlandtrust_org/Documents/Corporates/Puro/"/>
    </mc:Choice>
  </mc:AlternateContent>
  <xr:revisionPtr revIDLastSave="54" documentId="8_{5A5C6782-87EF-4A15-8070-46A3E7F34A87}" xr6:coauthVersionLast="47" xr6:coauthVersionMax="47" xr10:uidLastSave="{70B94BB8-E78D-41C2-935D-03ECE9C8AF30}"/>
  <bookViews>
    <workbookView xWindow="-108" yWindow="-108" windowWidth="23256" windowHeight="12576" activeTab="1" xr2:uid="{00000000-000D-0000-FFFF-FFFF00000000}"/>
  </bookViews>
  <sheets>
    <sheet name="Calculator" sheetId="2" r:id="rId1"/>
    <sheet name="Data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10" i="2"/>
  <c r="B11" i="2"/>
  <c r="B29" i="1"/>
  <c r="B30" i="1"/>
  <c r="O22" i="1"/>
  <c r="K22" i="1"/>
  <c r="B28" i="1"/>
  <c r="B27" i="1"/>
  <c r="B26" i="1"/>
  <c r="B25" i="1"/>
  <c r="O18" i="1"/>
  <c r="O19" i="1"/>
  <c r="F19" i="1"/>
  <c r="E19" i="1"/>
  <c r="K19" i="1"/>
  <c r="K18" i="1"/>
  <c r="E18" i="1"/>
  <c r="O15" i="1"/>
  <c r="O17" i="1"/>
  <c r="B9" i="2"/>
  <c r="B7" i="2"/>
  <c r="B8" i="2"/>
  <c r="F4" i="1"/>
  <c r="O4" i="1"/>
  <c r="F5" i="1"/>
  <c r="O5" i="1"/>
  <c r="F6" i="1"/>
  <c r="O6" i="1"/>
  <c r="F7" i="1"/>
  <c r="O7" i="1"/>
  <c r="F8" i="1"/>
  <c r="O8" i="1"/>
  <c r="F9" i="1"/>
  <c r="O9" i="1"/>
  <c r="F10" i="1"/>
  <c r="O10" i="1"/>
  <c r="F11" i="1"/>
  <c r="O11" i="1"/>
  <c r="F12" i="1"/>
  <c r="O12" i="1"/>
  <c r="F13" i="1"/>
  <c r="O13" i="1"/>
  <c r="F14" i="1"/>
  <c r="O14" i="1"/>
  <c r="F15" i="1"/>
  <c r="F16" i="1"/>
  <c r="O16" i="1"/>
  <c r="F1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O145" i="1"/>
  <c r="K145" i="1"/>
  <c r="F145" i="1"/>
  <c r="E145" i="1"/>
</calcChain>
</file>

<file path=xl/sharedStrings.xml><?xml version="1.0" encoding="utf-8"?>
<sst xmlns="http://schemas.openxmlformats.org/spreadsheetml/2006/main" count="97" uniqueCount="46">
  <si>
    <t xml:space="preserve">Please enter the total number of Puro kg's ever purchased  </t>
  </si>
  <si>
    <t>&lt;&lt; change this figure</t>
  </si>
  <si>
    <t xml:space="preserve">Acres of Rainforest Saved  </t>
  </si>
  <si>
    <t xml:space="preserve">Hectares of Rainforest Saved  </t>
  </si>
  <si>
    <t xml:space="preserve">KM2 of Rainforest Saved  </t>
  </si>
  <si>
    <t xml:space="preserve">M2 of Rainforest Saved  </t>
  </si>
  <si>
    <t xml:space="preserve">Trees Protected  </t>
  </si>
  <si>
    <t xml:space="preserve">Tonnes of Carbon Stored  </t>
  </si>
  <si>
    <t>Puro Reserve</t>
  </si>
  <si>
    <t>Country</t>
  </si>
  <si>
    <t>Acres</t>
  </si>
  <si>
    <t>Hectares</t>
  </si>
  <si>
    <t>AverageTrees per Hectare</t>
  </si>
  <si>
    <t>Total Trees Protected</t>
  </si>
  <si>
    <t>Average Carbon Biomass per Hectare (tonnes)</t>
  </si>
  <si>
    <t>Total Carbon Storage (tonnes)</t>
  </si>
  <si>
    <t>Three Toed Sloth Reserve</t>
  </si>
  <si>
    <t>Brazil</t>
  </si>
  <si>
    <t>Yes</t>
  </si>
  <si>
    <t>Cotton Top Tamarin Reserve</t>
  </si>
  <si>
    <t>Colombia</t>
  </si>
  <si>
    <t>Magdalena Manatee Reserve</t>
  </si>
  <si>
    <t>Poison Arrow Frog Reserve</t>
  </si>
  <si>
    <t>Orchid Mountain Reserve</t>
  </si>
  <si>
    <t>Ecuador</t>
  </si>
  <si>
    <t>Tandayapa Toad Reserve</t>
  </si>
  <si>
    <t>-</t>
  </si>
  <si>
    <t>Pink Headed Warbler Reserve/Climbing Salamander Reserve</t>
  </si>
  <si>
    <t>Guatemala</t>
  </si>
  <si>
    <t>Black Handed Monkey Reserve/Cinnamon Colibri Reserve</t>
  </si>
  <si>
    <t>Honduras</t>
  </si>
  <si>
    <t>Golden Elephant Shrew Reserve</t>
  </si>
  <si>
    <t>Kenya</t>
  </si>
  <si>
    <t>Mountain Trogon Reserve</t>
  </si>
  <si>
    <t>Mexico</t>
  </si>
  <si>
    <t>Andean Condor Reserve/Ruby Spotted Lizard Reserve</t>
  </si>
  <si>
    <t>Peru</t>
  </si>
  <si>
    <t>Yellow Tailed Monkey Reserve</t>
  </si>
  <si>
    <t>Rondo Bushbaby Reserve</t>
  </si>
  <si>
    <t>Tanzania</t>
  </si>
  <si>
    <t>Asian Unicorn Reserve</t>
  </si>
  <si>
    <t>Vietnam</t>
  </si>
  <si>
    <t>Uganda</t>
  </si>
  <si>
    <t>Average Trees per Acre</t>
  </si>
  <si>
    <t>Average Carbon stored per Acre</t>
  </si>
  <si>
    <t>Chimp Corridor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</si>
</sst>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686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Border="1"/>
    <xf numFmtId="2" fontId="0" fillId="0" borderId="2" xfId="0" applyNumberFormat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right"/>
    </xf>
    <xf numFmtId="1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/>
    <xf numFmtId="0" fontId="5" fillId="2" borderId="0" xfId="0" applyNumberFormat="1" applyFont="1" applyFill="1" applyAlignme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3" fontId="6" fillId="3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2" borderId="0" xfId="0" applyNumberFormat="1" applyFill="1" applyAlignment="1"/>
  </cellXfs>
  <cellStyles count="35"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8" builtinId="9" hidden="1"/>
    <cellStyle name="Followed Hyperlink" xfId="34" builtinId="9" hidden="1"/>
    <cellStyle name="Followed Hyperlink" xfId="30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22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31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1" builtinId="8" hidden="1"/>
    <cellStyle name="Hyperlink" xfId="5" builtinId="8" hidden="1"/>
    <cellStyle name="Hyperlink" xfId="3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9" builtinId="8" hidden="1"/>
    <cellStyle name="Hyperlink" xfId="21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2171700</xdr:colOff>
      <xdr:row>0</xdr:row>
      <xdr:rowOff>177800</xdr:rowOff>
    </xdr:from>
    <xdr:to>
      <xdr:col>0</xdr:col>
      <xdr:colOff>3721100</xdr:colOff>
      <xdr:row>0</xdr:row>
      <xdr:rowOff>1117600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624B8E5-49F2-4843-97B4-82E138D9A8A6}"/>
            </a:ext>
          </a:extLst>
        </xdr:cNvPr>
        <xdr:cNvSpPr txBox="1"/>
      </xdr:nvSpPr>
      <xdr:spPr>
        <a:xfrm>
          <a:off x="2171700" y="1778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CERTIFIED</a:t>
          </a:r>
        </a:p>
        <a:p>
          <a:r>
            <a:rPr lang="en-US" sz="1600" baseline="0">
              <a:solidFill>
                <a:schemeClr val="bg1"/>
              </a:solidFill>
            </a:rPr>
            <a:t>CONSERVATION</a:t>
          </a:r>
        </a:p>
        <a:p>
          <a:r>
            <a:rPr lang="en-US" sz="1600" baseline="0">
              <a:solidFill>
                <a:schemeClr val="bg1"/>
              </a:solidFill>
            </a:rPr>
            <a:t>CALCULATOR</a:t>
          </a:r>
        </a:p>
      </xdr:txBody>
    </xdr:sp>
    <xdr:clientData/>
  </xdr:twoCellAnchor>
  <xdr:twoCellAnchor>
    <xdr:from>
      <xdr:col>6</xdr:col>
      <xdr:colOff>254000</xdr:colOff>
      <xdr:row>0</xdr:row>
      <xdr:rowOff>190500</xdr:rowOff>
    </xdr:from>
    <xdr:to>
      <xdr:col>6</xdr:col>
      <xdr:colOff>1803400</xdr:colOff>
      <xdr:row>0</xdr:row>
      <xdr:rowOff>1130300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3E80163-8DB6-4C06-8567-C30D6FEB6E4A}"/>
            </a:ext>
          </a:extLst>
        </xdr:cNvPr>
        <xdr:cNvSpPr txBox="1"/>
      </xdr:nvSpPr>
      <xdr:spPr>
        <a:xfrm>
          <a:off x="9870440" y="190500"/>
          <a:ext cx="146558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6">
                  <a:lumMod val="60000"/>
                  <a:lumOff val="40000"/>
                </a:schemeClr>
              </a:solidFill>
            </a:rPr>
            <a:t>COMMUNITY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CONSERVATION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CLIMATE</a:t>
          </a:r>
        </a:p>
      </xdr:txBody>
    </xdr:sp>
    <xdr:clientData/>
  </xdr:twoCellAnchor>
  <xdr:twoCellAnchor>
    <xdr:from>
      <xdr:col>1</xdr:col>
      <xdr:colOff>127000</xdr:colOff>
      <xdr:row>0</xdr:row>
      <xdr:rowOff>317500</xdr:rowOff>
    </xdr:from>
    <xdr:to>
      <xdr:col>3</xdr:col>
      <xdr:colOff>0</xdr:colOff>
      <xdr:row>0</xdr:row>
      <xdr:rowOff>939800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179A02-87CE-4429-B48D-2485C0D88EB4}"/>
            </a:ext>
          </a:extLst>
        </xdr:cNvPr>
        <xdr:cNvSpPr txBox="1"/>
      </xdr:nvSpPr>
      <xdr:spPr>
        <a:xfrm>
          <a:off x="4249420" y="317500"/>
          <a:ext cx="1226820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Last update</a:t>
          </a:r>
        </a:p>
        <a:p>
          <a:r>
            <a:rPr lang="en-US" sz="1600" baseline="0">
              <a:solidFill>
                <a:schemeClr val="bg1"/>
              </a:solidFill>
            </a:rPr>
            <a:t>03/05/21</a:t>
          </a:r>
        </a:p>
      </xdr:txBody>
    </xdr:sp>
    <xdr:clientData/>
  </xdr:twoCellAnchor>
  <xdr:twoCellAnchor editAs="oneCell">
    <xdr:from>
      <xdr:col>3</xdr:col>
      <xdr:colOff>419100</xdr:colOff>
      <xdr:row>0</xdr:row>
      <xdr:rowOff>358140</xdr:rowOff>
    </xdr:from>
    <xdr:to>
      <xdr:col>5</xdr:col>
      <xdr:colOff>581660</xdr:colOff>
      <xdr:row>0</xdr:row>
      <xdr:rowOff>1023620</xdr:rowOff>
    </xdr:to>
    <xdr:pic>
      <xdr:nvPicPr>
        <xdr:cNvPr id="18" name="Picture 17" descr="purologo.png">
          <a:extLst>
            <a:ext uri="{FF2B5EF4-FFF2-40B4-BE49-F238E27FC236}">
              <a16:creationId xmlns:a16="http://schemas.microsoft.com/office/drawing/2014/main" id="{390BD566-9DF6-49E7-9D28-8CC173D4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020" y="358140"/>
          <a:ext cx="138176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213360</xdr:rowOff>
    </xdr:from>
    <xdr:to>
      <xdr:col>0</xdr:col>
      <xdr:colOff>1877060</xdr:colOff>
      <xdr:row>0</xdr:row>
      <xdr:rowOff>1028052</xdr:rowOff>
    </xdr:to>
    <xdr:pic>
      <xdr:nvPicPr>
        <xdr:cNvPr id="19" name="Picture 18" descr="wlt.jpg">
          <a:extLst>
            <a:ext uri="{FF2B5EF4-FFF2-40B4-BE49-F238E27FC236}">
              <a16:creationId xmlns:a16="http://schemas.microsoft.com/office/drawing/2014/main" id="{C8FA9AFF-BC90-4C44-8691-D7067D09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13360"/>
          <a:ext cx="1701800" cy="814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177800</xdr:rowOff>
    </xdr:from>
    <xdr:to>
      <xdr:col>0</xdr:col>
      <xdr:colOff>1930400</xdr:colOff>
      <xdr:row>0</xdr:row>
      <xdr:rowOff>992492</xdr:rowOff>
    </xdr:to>
    <xdr:pic>
      <xdr:nvPicPr>
        <xdr:cNvPr id="2" name="Picture 1" descr="wl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7800"/>
          <a:ext cx="1701800" cy="814692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1270000</xdr:colOff>
      <xdr:row>0</xdr:row>
      <xdr:rowOff>304800</xdr:rowOff>
    </xdr:from>
    <xdr:to>
      <xdr:col>14</xdr:col>
      <xdr:colOff>152400</xdr:colOff>
      <xdr:row>0</xdr:row>
      <xdr:rowOff>970280</xdr:rowOff>
    </xdr:to>
    <xdr:pic>
      <xdr:nvPicPr>
        <xdr:cNvPr id="3" name="Picture 2" descr="puro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304800"/>
          <a:ext cx="1663700" cy="665480"/>
        </a:xfrm>
        <a:prstGeom prst="rect">
          <a:avLst/>
        </a:prstGeom>
      </xdr:spPr>
    </xdr:pic>
    <xdr:clientData/>
  </xdr:twoCellAnchor>
  <xdr:twoCellAnchor>
    <xdr:from>
      <xdr:col>0</xdr:col>
      <xdr:colOff>2171700</xdr:colOff>
      <xdr:row>0</xdr:row>
      <xdr:rowOff>177800</xdr:rowOff>
    </xdr:from>
    <xdr:to>
      <xdr:col>0</xdr:col>
      <xdr:colOff>3721100</xdr:colOff>
      <xdr:row>0</xdr:row>
      <xdr:rowOff>1117600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1700" y="1778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CERTIFIED</a:t>
          </a:r>
        </a:p>
        <a:p>
          <a:r>
            <a:rPr lang="en-US" sz="1600" baseline="0">
              <a:solidFill>
                <a:schemeClr val="bg1"/>
              </a:solidFill>
            </a:rPr>
            <a:t>CONSERVATION</a:t>
          </a:r>
        </a:p>
        <a:p>
          <a:r>
            <a:rPr lang="en-US" sz="1600" baseline="0">
              <a:solidFill>
                <a:schemeClr val="bg1"/>
              </a:solidFill>
            </a:rPr>
            <a:t>CALCULATOR</a:t>
          </a:r>
        </a:p>
      </xdr:txBody>
    </xdr:sp>
    <xdr:clientData/>
  </xdr:twoCellAnchor>
  <xdr:twoCellAnchor>
    <xdr:from>
      <xdr:col>14</xdr:col>
      <xdr:colOff>254000</xdr:colOff>
      <xdr:row>0</xdr:row>
      <xdr:rowOff>190500</xdr:rowOff>
    </xdr:from>
    <xdr:to>
      <xdr:col>14</xdr:col>
      <xdr:colOff>1803400</xdr:colOff>
      <xdr:row>0</xdr:row>
      <xdr:rowOff>1130300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3500" y="1905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6">
                  <a:lumMod val="60000"/>
                  <a:lumOff val="40000"/>
                </a:schemeClr>
              </a:solidFill>
            </a:rPr>
            <a:t>COMMUNITY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CONSERVATION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CLIMATE</a:t>
          </a:r>
        </a:p>
      </xdr:txBody>
    </xdr:sp>
    <xdr:clientData/>
  </xdr:twoCellAnchor>
  <xdr:twoCellAnchor>
    <xdr:from>
      <xdr:col>1</xdr:col>
      <xdr:colOff>127000</xdr:colOff>
      <xdr:row>0</xdr:row>
      <xdr:rowOff>317500</xdr:rowOff>
    </xdr:from>
    <xdr:to>
      <xdr:col>5</xdr:col>
      <xdr:colOff>203200</xdr:colOff>
      <xdr:row>0</xdr:row>
      <xdr:rowOff>939800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75100" y="317500"/>
          <a:ext cx="1358900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Last update</a:t>
          </a:r>
        </a:p>
        <a:p>
          <a:r>
            <a:rPr lang="en-US" sz="1600" baseline="0">
              <a:solidFill>
                <a:schemeClr val="bg1"/>
              </a:solidFill>
            </a:rPr>
            <a:t>03/05/21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47B0-F7DC-4C9B-9812-4D3811C29195}">
  <dimension ref="A1:I11"/>
  <sheetViews>
    <sheetView workbookViewId="0">
      <selection activeCell="B6" sqref="B6"/>
    </sheetView>
  </sheetViews>
  <sheetFormatPr defaultRowHeight="14.4" x14ac:dyDescent="0.3"/>
  <cols>
    <col min="1" max="1" width="76.6640625" bestFit="1" customWidth="1"/>
    <col min="2" max="2" width="15.44140625" bestFit="1" customWidth="1"/>
    <col min="3" max="3" width="27.33203125" bestFit="1" customWidth="1"/>
    <col min="7" max="7" width="27.109375" customWidth="1"/>
  </cols>
  <sheetData>
    <row r="1" spans="1:9" ht="96" customHeight="1" x14ac:dyDescent="0.3">
      <c r="A1" s="38"/>
      <c r="B1" s="38"/>
      <c r="C1" s="38"/>
      <c r="D1" s="38"/>
      <c r="E1" s="38"/>
      <c r="F1" s="38"/>
      <c r="G1" s="38"/>
      <c r="H1" s="7"/>
    </row>
    <row r="5" spans="1:9" ht="21" x14ac:dyDescent="0.4">
      <c r="A5" s="32" t="s">
        <v>0</v>
      </c>
      <c r="B5" s="36">
        <v>10000</v>
      </c>
      <c r="C5" s="32" t="s">
        <v>1</v>
      </c>
      <c r="D5" s="31"/>
      <c r="E5" s="31"/>
      <c r="F5" s="31"/>
      <c r="G5" s="31"/>
      <c r="H5" s="31"/>
      <c r="I5" s="31"/>
    </row>
    <row r="6" spans="1:9" ht="21" x14ac:dyDescent="0.4">
      <c r="A6" s="33" t="s">
        <v>2</v>
      </c>
      <c r="B6" s="34">
        <f>SUM(Data!E19/19579758*B5)</f>
        <v>54.80335028889936</v>
      </c>
      <c r="C6" s="35"/>
    </row>
    <row r="7" spans="1:9" ht="21" x14ac:dyDescent="0.4">
      <c r="A7" s="33" t="s">
        <v>3</v>
      </c>
      <c r="B7" s="34">
        <f>SUM(B6*0.404686)</f>
        <v>22.178148615013527</v>
      </c>
      <c r="C7" s="35"/>
    </row>
    <row r="8" spans="1:9" ht="21" x14ac:dyDescent="0.4">
      <c r="A8" s="33" t="s">
        <v>4</v>
      </c>
      <c r="B8" s="34">
        <f>SUM(B7/100)</f>
        <v>0.22178148615013527</v>
      </c>
      <c r="C8" s="35"/>
    </row>
    <row r="9" spans="1:9" ht="21" x14ac:dyDescent="0.4">
      <c r="A9" s="33" t="s">
        <v>5</v>
      </c>
      <c r="B9" s="34">
        <f>SUM(B6*4046.86)</f>
        <v>221781.48615013526</v>
      </c>
      <c r="C9" s="35"/>
    </row>
    <row r="10" spans="1:9" ht="21" x14ac:dyDescent="0.4">
      <c r="A10" s="33" t="s">
        <v>6</v>
      </c>
      <c r="B10" s="34">
        <f>SUM(B6*Data!K22)</f>
        <v>14134.263595806275</v>
      </c>
      <c r="C10" s="35"/>
    </row>
    <row r="11" spans="1:9" ht="21" x14ac:dyDescent="0.4">
      <c r="A11" s="33" t="s">
        <v>7</v>
      </c>
      <c r="B11" s="34">
        <f>SUM(B6*Data!O22)</f>
        <v>21274.514764856027</v>
      </c>
      <c r="C11" s="35"/>
    </row>
  </sheetData>
  <protectedRanges>
    <protectedRange algorithmName="SHA-512" hashValue="3GVpjK2mbC4eo0tr+WQGQifr+ryQc6fPGXGYEzksk9Zam5oyuMfUP8vo2R1twHIhpm6+Fzhb4c1BoPxosbJVLA==" saltValue="o7Luav7tyWc3p2wCu87PwQ==" spinCount="100000" sqref="C5 B6:C11" name="Metrics_6"/>
  </protectedRanges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2"/>
  <sheetViews>
    <sheetView tabSelected="1" topLeftCell="A10" workbookViewId="0">
      <selection activeCell="F22" sqref="F22"/>
    </sheetView>
  </sheetViews>
  <sheetFormatPr defaultColWidth="8.6640625" defaultRowHeight="14.4" x14ac:dyDescent="0.3"/>
  <cols>
    <col min="1" max="1" width="60.109375" customWidth="1"/>
    <col min="2" max="2" width="9.44140625" bestFit="1" customWidth="1"/>
    <col min="3" max="3" width="10.109375" style="7" hidden="1" customWidth="1"/>
    <col min="4" max="4" width="50.44140625" style="7" hidden="1" customWidth="1"/>
    <col min="5" max="5" width="7.33203125" style="7" bestFit="1" customWidth="1"/>
    <col min="6" max="6" width="12.109375" style="7" bestFit="1" customWidth="1"/>
    <col min="7" max="7" width="14.6640625" style="2" bestFit="1" customWidth="1"/>
    <col min="8" max="8" width="17.109375" style="2" hidden="1" customWidth="1"/>
    <col min="9" max="10" width="17.109375" style="7" hidden="1" customWidth="1"/>
    <col min="11" max="11" width="18.6640625" style="7" bestFit="1" customWidth="1"/>
    <col min="12" max="12" width="17.6640625" style="6" bestFit="1" customWidth="1"/>
    <col min="13" max="13" width="15.44140625" style="2" hidden="1" customWidth="1"/>
    <col min="14" max="14" width="15.44140625" hidden="1" customWidth="1"/>
    <col min="15" max="15" width="27.33203125" bestFit="1" customWidth="1"/>
    <col min="16" max="16" width="8.6640625" style="2"/>
  </cols>
  <sheetData>
    <row r="1" spans="1:16" ht="96" customHeigh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7"/>
    </row>
    <row r="2" spans="1:16" s="1" customFormat="1" ht="43.2" x14ac:dyDescent="0.3">
      <c r="A2" s="28" t="s">
        <v>8</v>
      </c>
      <c r="B2" s="29" t="s">
        <v>9</v>
      </c>
      <c r="C2" s="29"/>
      <c r="D2" s="29"/>
      <c r="E2" s="29" t="s">
        <v>10</v>
      </c>
      <c r="F2" s="29" t="s">
        <v>11</v>
      </c>
      <c r="G2" s="29" t="s">
        <v>12</v>
      </c>
      <c r="H2" s="29"/>
      <c r="I2" s="29"/>
      <c r="J2" s="29"/>
      <c r="K2" s="29" t="s">
        <v>13</v>
      </c>
      <c r="L2" s="29" t="s">
        <v>14</v>
      </c>
      <c r="M2" s="30"/>
      <c r="N2" s="30"/>
      <c r="O2" s="30" t="s">
        <v>15</v>
      </c>
      <c r="P2" s="12"/>
    </row>
    <row r="3" spans="1:16" s="1" customFormat="1" ht="7.2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2"/>
    </row>
    <row r="4" spans="1:16" x14ac:dyDescent="0.3">
      <c r="A4" s="7" t="s">
        <v>16</v>
      </c>
      <c r="B4" s="16" t="s">
        <v>17</v>
      </c>
      <c r="C4" s="16" t="s">
        <v>18</v>
      </c>
      <c r="D4" s="16" t="s">
        <v>16</v>
      </c>
      <c r="E4" s="20">
        <v>395</v>
      </c>
      <c r="F4" s="26">
        <f>SUM(E4*0.404686)</f>
        <v>159.85096999999999</v>
      </c>
      <c r="G4" s="25">
        <v>554.21265675000006</v>
      </c>
      <c r="H4" s="17">
        <v>7.4492174644820247E-2</v>
      </c>
      <c r="I4" s="17">
        <v>0.41719565362929378</v>
      </c>
      <c r="J4" s="17">
        <v>-0.34270347898447351</v>
      </c>
      <c r="K4" s="25">
        <f>SUM(F4*G4)</f>
        <v>88591.430767764556</v>
      </c>
      <c r="L4" s="18">
        <v>960.48762349566096</v>
      </c>
      <c r="M4" s="18">
        <v>3943.4465770225274</v>
      </c>
      <c r="N4" s="18">
        <v>128983.67819998374</v>
      </c>
      <c r="O4" s="18">
        <f>SUM(F4*L4)</f>
        <v>153534.87828877618</v>
      </c>
      <c r="P4" s="7"/>
    </row>
    <row r="5" spans="1:16" x14ac:dyDescent="0.3">
      <c r="A5" s="7" t="s">
        <v>19</v>
      </c>
      <c r="B5" s="16" t="s">
        <v>20</v>
      </c>
      <c r="C5" s="16" t="s">
        <v>18</v>
      </c>
      <c r="D5" s="16" t="s">
        <v>19</v>
      </c>
      <c r="E5" s="20">
        <v>860</v>
      </c>
      <c r="F5" s="26">
        <f t="shared" ref="F5:F16" si="0">SUM(E5*0.404686)</f>
        <v>348.02996000000002</v>
      </c>
      <c r="G5" s="25">
        <v>366.98554614</v>
      </c>
      <c r="H5" s="17">
        <v>0.23050176424491139</v>
      </c>
      <c r="I5" s="17">
        <v>0.46700381797307816</v>
      </c>
      <c r="J5" s="17">
        <v>-0.23650205372816677</v>
      </c>
      <c r="K5" s="25">
        <f t="shared" ref="K5:K18" si="1">SUM(F5*G5)</f>
        <v>127721.96494368235</v>
      </c>
      <c r="L5" s="18">
        <v>1130.6060912835189</v>
      </c>
      <c r="M5" s="18">
        <v>4580.458875966805</v>
      </c>
      <c r="N5" s="18">
        <v>465467.55478032614</v>
      </c>
      <c r="O5" s="18">
        <f t="shared" ref="O5:O16" si="2">SUM(F5*L5)</f>
        <v>393484.79272515944</v>
      </c>
      <c r="P5" s="7"/>
    </row>
    <row r="6" spans="1:16" x14ac:dyDescent="0.3">
      <c r="A6" s="7" t="s">
        <v>21</v>
      </c>
      <c r="B6" s="16" t="s">
        <v>20</v>
      </c>
      <c r="C6" s="16" t="s">
        <v>18</v>
      </c>
      <c r="D6" s="16" t="s">
        <v>21</v>
      </c>
      <c r="E6" s="20">
        <v>247</v>
      </c>
      <c r="F6" s="26">
        <f t="shared" si="0"/>
        <v>99.957442</v>
      </c>
      <c r="G6" s="25">
        <v>301.9495172</v>
      </c>
      <c r="H6" s="17">
        <v>0</v>
      </c>
      <c r="I6" s="17">
        <v>2.2514094523827328</v>
      </c>
      <c r="J6" s="17">
        <v>-2.2514094523827328</v>
      </c>
      <c r="K6" s="25">
        <f t="shared" si="1"/>
        <v>30182.101352447004</v>
      </c>
      <c r="L6" s="18">
        <v>761.33905577775397</v>
      </c>
      <c r="M6" s="18">
        <v>0</v>
      </c>
      <c r="N6" s="18">
        <v>440935.20868011378</v>
      </c>
      <c r="O6" s="18">
        <f t="shared" si="2"/>
        <v>76101.504510239611</v>
      </c>
      <c r="P6" s="7"/>
    </row>
    <row r="7" spans="1:16" x14ac:dyDescent="0.3">
      <c r="A7" s="7" t="s">
        <v>22</v>
      </c>
      <c r="B7" s="16" t="s">
        <v>20</v>
      </c>
      <c r="C7" s="16" t="s">
        <v>18</v>
      </c>
      <c r="D7" s="16" t="s">
        <v>22</v>
      </c>
      <c r="E7" s="20">
        <v>124</v>
      </c>
      <c r="F7" s="26">
        <f t="shared" si="0"/>
        <v>50.181063999999999</v>
      </c>
      <c r="G7" s="25">
        <v>602.49845254000002</v>
      </c>
      <c r="H7" s="17">
        <v>6.9776872151010094E-5</v>
      </c>
      <c r="I7" s="17">
        <v>0.14623957931798881</v>
      </c>
      <c r="J7" s="17">
        <v>-0.1461698024458378</v>
      </c>
      <c r="K7" s="25">
        <f t="shared" si="1"/>
        <v>30234.013406810704</v>
      </c>
      <c r="L7" s="18">
        <v>1097.6683455471821</v>
      </c>
      <c r="M7" s="18">
        <v>2.9767786300395331E-2</v>
      </c>
      <c r="N7" s="18">
        <v>124278.63311948621</v>
      </c>
      <c r="O7" s="18">
        <f t="shared" si="2"/>
        <v>55082.165498677256</v>
      </c>
      <c r="P7" s="7"/>
    </row>
    <row r="8" spans="1:16" x14ac:dyDescent="0.3">
      <c r="A8" s="7" t="s">
        <v>23</v>
      </c>
      <c r="B8" s="16" t="s">
        <v>24</v>
      </c>
      <c r="C8" s="16" t="s">
        <v>18</v>
      </c>
      <c r="D8" s="16" t="s">
        <v>23</v>
      </c>
      <c r="E8" s="20">
        <v>5330</v>
      </c>
      <c r="F8" s="26">
        <f t="shared" si="0"/>
        <v>2156.9763800000001</v>
      </c>
      <c r="G8" s="25">
        <v>762.57537894999996</v>
      </c>
      <c r="H8" s="17">
        <v>1.4680063416019667E-2</v>
      </c>
      <c r="I8" s="17">
        <v>6.4196585625068942E-2</v>
      </c>
      <c r="J8" s="17">
        <v>-4.9516522209049271E-2</v>
      </c>
      <c r="K8" s="25">
        <f t="shared" si="1"/>
        <v>1644857.0803646992</v>
      </c>
      <c r="L8" s="18">
        <v>1336.7186761430492</v>
      </c>
      <c r="M8" s="18">
        <v>75.533585128460174</v>
      </c>
      <c r="N8" s="18">
        <v>25735.022359561579</v>
      </c>
      <c r="O8" s="18">
        <f t="shared" si="2"/>
        <v>2883270.6111454265</v>
      </c>
      <c r="P8" s="7"/>
    </row>
    <row r="9" spans="1:16" x14ac:dyDescent="0.3">
      <c r="A9" s="7" t="s">
        <v>25</v>
      </c>
      <c r="B9" s="16" t="s">
        <v>24</v>
      </c>
      <c r="C9" s="16" t="s">
        <v>18</v>
      </c>
      <c r="D9" s="16" t="s">
        <v>25</v>
      </c>
      <c r="E9" s="21">
        <v>163</v>
      </c>
      <c r="F9" s="26">
        <f t="shared" si="0"/>
        <v>65.963818000000003</v>
      </c>
      <c r="G9" s="25">
        <v>449.212492</v>
      </c>
      <c r="H9" s="17" t="s">
        <v>26</v>
      </c>
      <c r="I9" s="17" t="s">
        <v>26</v>
      </c>
      <c r="J9" s="17" t="s">
        <v>26</v>
      </c>
      <c r="K9" s="25">
        <f t="shared" si="1"/>
        <v>29631.771065614459</v>
      </c>
      <c r="L9" s="18">
        <v>1440.461002635559</v>
      </c>
      <c r="M9" s="18" t="s">
        <v>26</v>
      </c>
      <c r="N9" s="18" t="s">
        <v>26</v>
      </c>
      <c r="O9" s="18">
        <f t="shared" si="2"/>
        <v>95018.307413949544</v>
      </c>
      <c r="P9" s="7"/>
    </row>
    <row r="10" spans="1:16" x14ac:dyDescent="0.3">
      <c r="A10" s="7" t="s">
        <v>27</v>
      </c>
      <c r="B10" s="16" t="s">
        <v>28</v>
      </c>
      <c r="C10" s="16" t="s">
        <v>18</v>
      </c>
      <c r="D10" s="16" t="s">
        <v>27</v>
      </c>
      <c r="E10" s="20">
        <v>1064</v>
      </c>
      <c r="F10" s="26">
        <f t="shared" si="0"/>
        <v>430.58590399999997</v>
      </c>
      <c r="G10" s="25">
        <v>598.46440185999995</v>
      </c>
      <c r="H10" s="17">
        <v>0.34394807551672418</v>
      </c>
      <c r="I10" s="17">
        <v>1.0601878851220383</v>
      </c>
      <c r="J10" s="17">
        <v>-0.71623980960531419</v>
      </c>
      <c r="K10" s="25">
        <f t="shared" si="1"/>
        <v>257690.33548670734</v>
      </c>
      <c r="L10" s="18">
        <v>837.80722955720103</v>
      </c>
      <c r="M10" s="18">
        <v>1204.2563487562354</v>
      </c>
      <c r="N10" s="18">
        <v>551183.7334971875</v>
      </c>
      <c r="O10" s="18">
        <f t="shared" si="2"/>
        <v>360747.98331662291</v>
      </c>
      <c r="P10" s="7"/>
    </row>
    <row r="11" spans="1:16" x14ac:dyDescent="0.3">
      <c r="A11" s="7" t="s">
        <v>29</v>
      </c>
      <c r="B11" s="16" t="s">
        <v>30</v>
      </c>
      <c r="C11" s="16" t="s">
        <v>18</v>
      </c>
      <c r="D11" s="16" t="s">
        <v>29</v>
      </c>
      <c r="E11" s="21">
        <v>1533</v>
      </c>
      <c r="F11" s="26">
        <f t="shared" si="0"/>
        <v>620.38363800000002</v>
      </c>
      <c r="G11" s="25">
        <v>440.96049740000001</v>
      </c>
      <c r="H11" s="17">
        <v>2.5530069884368321E-2</v>
      </c>
      <c r="I11" s="17">
        <v>0.54106598726775035</v>
      </c>
      <c r="J11" s="17">
        <v>-0.515535917383382</v>
      </c>
      <c r="K11" s="25">
        <f t="shared" si="1"/>
        <v>273564.67759130156</v>
      </c>
      <c r="L11" s="18">
        <v>393.80212051943101</v>
      </c>
      <c r="M11" s="18">
        <v>8.8817327996745501</v>
      </c>
      <c r="N11" s="18">
        <v>83257.654324947594</v>
      </c>
      <c r="O11" s="18">
        <f t="shared" si="2"/>
        <v>244308.39217995908</v>
      </c>
      <c r="P11" s="7"/>
    </row>
    <row r="12" spans="1:16" x14ac:dyDescent="0.3">
      <c r="A12" s="8" t="s">
        <v>31</v>
      </c>
      <c r="B12" s="16" t="s">
        <v>32</v>
      </c>
      <c r="C12" s="16" t="s">
        <v>18</v>
      </c>
      <c r="D12" s="16"/>
      <c r="E12" s="21">
        <v>271</v>
      </c>
      <c r="F12" s="26">
        <f t="shared" si="0"/>
        <v>109.669906</v>
      </c>
      <c r="G12" s="25">
        <v>120.23740454999999</v>
      </c>
      <c r="H12" s="17">
        <v>0</v>
      </c>
      <c r="I12" s="17">
        <v>1.1197085091565748</v>
      </c>
      <c r="J12" s="17">
        <v>-1.1197085091565748</v>
      </c>
      <c r="K12" s="25">
        <f t="shared" si="1"/>
        <v>13186.424854682471</v>
      </c>
      <c r="L12" s="18">
        <v>403.52331185510451</v>
      </c>
      <c r="M12" s="18">
        <v>0</v>
      </c>
      <c r="N12" s="18">
        <v>78145.148914608697</v>
      </c>
      <c r="O12" s="18">
        <f t="shared" si="2"/>
        <v>44254.363679957998</v>
      </c>
      <c r="P12" s="7"/>
    </row>
    <row r="13" spans="1:16" x14ac:dyDescent="0.3">
      <c r="A13" s="7" t="s">
        <v>33</v>
      </c>
      <c r="B13" s="16" t="s">
        <v>34</v>
      </c>
      <c r="C13" s="16" t="s">
        <v>18</v>
      </c>
      <c r="D13" s="16" t="s">
        <v>33</v>
      </c>
      <c r="E13" s="21">
        <v>1110</v>
      </c>
      <c r="F13" s="26">
        <f t="shared" si="0"/>
        <v>449.20146</v>
      </c>
      <c r="G13" s="25">
        <v>348.31050866999999</v>
      </c>
      <c r="H13" s="17">
        <v>0.12324418964874118</v>
      </c>
      <c r="I13" s="17">
        <v>0.81691494614260407</v>
      </c>
      <c r="J13" s="17">
        <v>-0.69367075649386289</v>
      </c>
      <c r="K13" s="25">
        <f t="shared" si="1"/>
        <v>156461.58902790665</v>
      </c>
      <c r="L13" s="18">
        <v>1202.0742437372901</v>
      </c>
      <c r="M13" s="18">
        <v>63.234138207823918</v>
      </c>
      <c r="N13" s="18">
        <v>108718.39634661886</v>
      </c>
      <c r="O13" s="18">
        <f t="shared" si="2"/>
        <v>539973.50531518657</v>
      </c>
      <c r="P13" s="7"/>
    </row>
    <row r="14" spans="1:16" x14ac:dyDescent="0.3">
      <c r="A14" s="7" t="s">
        <v>35</v>
      </c>
      <c r="B14" s="16" t="s">
        <v>36</v>
      </c>
      <c r="C14" s="16" t="s">
        <v>18</v>
      </c>
      <c r="D14" s="16" t="s">
        <v>35</v>
      </c>
      <c r="E14" s="20">
        <v>56132</v>
      </c>
      <c r="F14" s="26">
        <f t="shared" si="0"/>
        <v>22715.834552</v>
      </c>
      <c r="G14" s="25">
        <v>780.48790945999997</v>
      </c>
      <c r="H14" s="17">
        <v>0.15500601805060429</v>
      </c>
      <c r="I14" s="17">
        <v>0.30345936831449027</v>
      </c>
      <c r="J14" s="17">
        <v>-0.14845335026388598</v>
      </c>
      <c r="K14" s="25">
        <f t="shared" si="1"/>
        <v>17729434.221129715</v>
      </c>
      <c r="L14" s="18">
        <v>1096.5578963284161</v>
      </c>
      <c r="M14" s="18">
        <v>9518.9875654766092</v>
      </c>
      <c r="N14" s="18">
        <v>148401.77480421349</v>
      </c>
      <c r="O14" s="18">
        <f t="shared" si="2"/>
        <v>24909227.749685466</v>
      </c>
      <c r="P14" s="7"/>
    </row>
    <row r="15" spans="1:16" x14ac:dyDescent="0.3">
      <c r="A15" s="7" t="s">
        <v>37</v>
      </c>
      <c r="B15" s="16" t="s">
        <v>36</v>
      </c>
      <c r="C15" s="16" t="s">
        <v>18</v>
      </c>
      <c r="D15" s="16" t="s">
        <v>37</v>
      </c>
      <c r="E15" s="20">
        <v>21530</v>
      </c>
      <c r="F15" s="26">
        <f t="shared" si="0"/>
        <v>8712.8895799999991</v>
      </c>
      <c r="G15" s="25">
        <v>472.82810004999999</v>
      </c>
      <c r="H15" s="17" t="s">
        <v>26</v>
      </c>
      <c r="I15" s="17" t="s">
        <v>26</v>
      </c>
      <c r="J15" s="17" t="s">
        <v>26</v>
      </c>
      <c r="K15" s="25">
        <f t="shared" si="1"/>
        <v>4119699.0260568419</v>
      </c>
      <c r="L15" s="18">
        <v>923.67706514823897</v>
      </c>
      <c r="M15" s="18" t="s">
        <v>26</v>
      </c>
      <c r="N15" s="18" t="s">
        <v>26</v>
      </c>
      <c r="O15" s="18">
        <f>SUM(F15*L15)</f>
        <v>8047896.2762150718</v>
      </c>
      <c r="P15" s="7"/>
    </row>
    <row r="16" spans="1:16" x14ac:dyDescent="0.3">
      <c r="A16" s="8" t="s">
        <v>38</v>
      </c>
      <c r="B16" s="16" t="s">
        <v>39</v>
      </c>
      <c r="C16" s="16" t="s">
        <v>18</v>
      </c>
      <c r="D16" s="16"/>
      <c r="E16" s="20">
        <v>14529</v>
      </c>
      <c r="F16" s="26">
        <f t="shared" si="0"/>
        <v>5879.6828939999996</v>
      </c>
      <c r="G16" s="25">
        <v>418.16123976</v>
      </c>
      <c r="H16" s="17" t="s">
        <v>26</v>
      </c>
      <c r="I16" s="17" t="s">
        <v>26</v>
      </c>
      <c r="J16" s="17" t="s">
        <v>26</v>
      </c>
      <c r="K16" s="25">
        <f t="shared" si="1"/>
        <v>2458655.4883507043</v>
      </c>
      <c r="L16" s="18">
        <v>443.86729416965386</v>
      </c>
      <c r="M16" s="18" t="s">
        <v>26</v>
      </c>
      <c r="N16" s="18" t="s">
        <v>26</v>
      </c>
      <c r="O16" s="18">
        <f t="shared" si="2"/>
        <v>2609798.9367353795</v>
      </c>
      <c r="P16" s="7"/>
    </row>
    <row r="17" spans="1:16" x14ac:dyDescent="0.3">
      <c r="A17" s="7" t="s">
        <v>40</v>
      </c>
      <c r="B17" s="16" t="s">
        <v>41</v>
      </c>
      <c r="C17" s="16" t="s">
        <v>18</v>
      </c>
      <c r="D17" s="16" t="s">
        <v>40</v>
      </c>
      <c r="E17" s="21">
        <v>3708</v>
      </c>
      <c r="F17" s="26">
        <f>SUM(E17*0.404686)</f>
        <v>1500.5756879999999</v>
      </c>
      <c r="G17" s="25">
        <v>462.99170226000001</v>
      </c>
      <c r="H17" s="17">
        <v>8.9401246128537906E-2</v>
      </c>
      <c r="I17" s="17">
        <v>6.0947441867394678</v>
      </c>
      <c r="J17" s="17">
        <v>-6.0053429406109302</v>
      </c>
      <c r="K17" s="25">
        <f t="shared" si="1"/>
        <v>694754.09215709066</v>
      </c>
      <c r="L17" s="18">
        <v>800.42292206780303</v>
      </c>
      <c r="M17" s="18">
        <v>11404.028932014611</v>
      </c>
      <c r="N17" s="18">
        <v>3271952.8318740674</v>
      </c>
      <c r="O17" s="18">
        <f>SUM(F17*L17)</f>
        <v>1201095.1769728637</v>
      </c>
      <c r="P17" s="7"/>
    </row>
    <row r="18" spans="1:16" x14ac:dyDescent="0.3">
      <c r="A18" s="7" t="s">
        <v>45</v>
      </c>
      <c r="B18" s="37" t="s">
        <v>42</v>
      </c>
      <c r="E18" s="7">
        <f>F18/0.404686</f>
        <v>307.63362458795211</v>
      </c>
      <c r="F18" s="7">
        <v>124.49502099999999</v>
      </c>
      <c r="G18" s="25">
        <v>159.69999999999999</v>
      </c>
      <c r="H18" s="7"/>
      <c r="K18" s="25">
        <f t="shared" si="1"/>
        <v>19881.854853699999</v>
      </c>
      <c r="L18" s="16">
        <v>330.86</v>
      </c>
      <c r="M18" s="7"/>
      <c r="N18" s="7"/>
      <c r="O18" s="18">
        <f>SUM(F18*L18)</f>
        <v>41190.422648059997</v>
      </c>
      <c r="P18"/>
    </row>
    <row r="19" spans="1:16" x14ac:dyDescent="0.3">
      <c r="A19" s="7"/>
      <c r="B19" s="7"/>
      <c r="E19" s="20">
        <f>SUM(E4:E18)</f>
        <v>107303.63362458795</v>
      </c>
      <c r="F19" s="21">
        <f>SUM(F4:F18)</f>
        <v>43424.278276999998</v>
      </c>
      <c r="G19" s="20"/>
      <c r="H19" s="20"/>
      <c r="I19" s="20"/>
      <c r="J19" s="20"/>
      <c r="K19" s="20">
        <f>SUM(K4:K18)</f>
        <v>27674546.071409669</v>
      </c>
      <c r="L19" s="20"/>
      <c r="M19" s="20"/>
      <c r="N19" s="20"/>
      <c r="O19" s="20">
        <f>SUM(O4:O18)</f>
        <v>41654985.066330791</v>
      </c>
      <c r="P19"/>
    </row>
    <row r="20" spans="1:16" x14ac:dyDescent="0.3">
      <c r="C20"/>
      <c r="D20"/>
      <c r="E20"/>
      <c r="F20"/>
      <c r="G20"/>
      <c r="H20"/>
      <c r="I20"/>
      <c r="J20"/>
      <c r="K20"/>
      <c r="L20"/>
      <c r="M20"/>
      <c r="P20"/>
    </row>
    <row r="21" spans="1:16" x14ac:dyDescent="0.3">
      <c r="C21"/>
      <c r="D21"/>
      <c r="E21"/>
      <c r="F21"/>
      <c r="G21"/>
      <c r="H21"/>
      <c r="I21"/>
      <c r="J21"/>
      <c r="K21" s="15" t="s">
        <v>43</v>
      </c>
      <c r="L21"/>
      <c r="M21"/>
      <c r="O21" s="15" t="s">
        <v>44</v>
      </c>
      <c r="P21"/>
    </row>
    <row r="22" spans="1:16" x14ac:dyDescent="0.3">
      <c r="C22"/>
      <c r="D22"/>
      <c r="E22"/>
      <c r="F22"/>
      <c r="G22"/>
      <c r="H22"/>
      <c r="I22"/>
      <c r="J22"/>
      <c r="K22" s="22">
        <f>SUM(K19/E19)</f>
        <v>257.90875049238053</v>
      </c>
      <c r="L22" s="23"/>
      <c r="M22" s="23"/>
      <c r="N22" s="23"/>
      <c r="O22" s="22">
        <f>SUM(O19/E19)</f>
        <v>388.19733926313017</v>
      </c>
      <c r="P22"/>
    </row>
    <row r="23" spans="1:16" x14ac:dyDescent="0.3">
      <c r="A23" s="19"/>
      <c r="C23"/>
      <c r="D23"/>
      <c r="E23"/>
      <c r="F23"/>
      <c r="G23"/>
      <c r="H23"/>
      <c r="I23"/>
      <c r="J23"/>
      <c r="K23"/>
      <c r="L23"/>
      <c r="M23"/>
      <c r="P23"/>
    </row>
    <row r="24" spans="1:16" x14ac:dyDescent="0.3">
      <c r="A24" s="24" t="s">
        <v>0</v>
      </c>
      <c r="B24" s="9">
        <v>5000</v>
      </c>
      <c r="C24"/>
      <c r="D24"/>
      <c r="E24" t="s">
        <v>1</v>
      </c>
      <c r="F24"/>
      <c r="G24"/>
      <c r="H24"/>
      <c r="I24"/>
      <c r="J24"/>
      <c r="K24"/>
      <c r="L24"/>
      <c r="M24"/>
      <c r="P24"/>
    </row>
    <row r="25" spans="1:16" x14ac:dyDescent="0.3">
      <c r="A25" s="19" t="s">
        <v>2</v>
      </c>
      <c r="B25" s="22">
        <f>SUM(E19/18973682*B24)</f>
        <v>28.276966385488056</v>
      </c>
      <c r="C25"/>
      <c r="D25"/>
      <c r="E25"/>
      <c r="F25"/>
      <c r="G25"/>
      <c r="H25"/>
      <c r="I25"/>
      <c r="J25"/>
      <c r="K25"/>
      <c r="L25"/>
      <c r="M25"/>
      <c r="P25"/>
    </row>
    <row r="26" spans="1:16" x14ac:dyDescent="0.3">
      <c r="A26" s="19" t="s">
        <v>3</v>
      </c>
      <c r="B26" s="22">
        <f>SUM(B25*0.404686)</f>
        <v>11.443292418677618</v>
      </c>
      <c r="C26"/>
      <c r="D26"/>
      <c r="E26"/>
      <c r="F26"/>
      <c r="G26"/>
      <c r="H26"/>
      <c r="I26"/>
      <c r="J26"/>
      <c r="K26"/>
      <c r="L26"/>
      <c r="M26"/>
      <c r="P26"/>
    </row>
    <row r="27" spans="1:16" x14ac:dyDescent="0.3">
      <c r="A27" s="19" t="s">
        <v>4</v>
      </c>
      <c r="B27" s="27">
        <f>SUM(B26/100)</f>
        <v>0.11443292418677618</v>
      </c>
      <c r="C27"/>
      <c r="D27"/>
      <c r="E27"/>
      <c r="F27"/>
      <c r="G27"/>
      <c r="H27"/>
      <c r="I27"/>
      <c r="J27"/>
      <c r="K27"/>
      <c r="L27"/>
      <c r="M27"/>
      <c r="P27"/>
    </row>
    <row r="28" spans="1:16" x14ac:dyDescent="0.3">
      <c r="A28" s="19" t="s">
        <v>5</v>
      </c>
      <c r="B28" s="22">
        <f>SUM(B25*4046.86)</f>
        <v>114432.9241867762</v>
      </c>
      <c r="C28"/>
      <c r="D28"/>
      <c r="E28"/>
      <c r="F28"/>
      <c r="G28"/>
      <c r="H28"/>
      <c r="I28"/>
      <c r="J28"/>
      <c r="K28"/>
      <c r="L28"/>
      <c r="M28"/>
      <c r="P28"/>
    </row>
    <row r="29" spans="1:16" x14ac:dyDescent="0.3">
      <c r="A29" s="19" t="s">
        <v>6</v>
      </c>
      <c r="B29" s="22">
        <f>SUM(B25*K22)</f>
        <v>7292.8770681962706</v>
      </c>
      <c r="C29"/>
      <c r="D29"/>
      <c r="E29"/>
      <c r="F29"/>
      <c r="G29"/>
      <c r="H29"/>
      <c r="I29"/>
      <c r="J29"/>
      <c r="K29"/>
      <c r="L29"/>
      <c r="M29"/>
      <c r="P29"/>
    </row>
    <row r="30" spans="1:16" x14ac:dyDescent="0.3">
      <c r="A30" s="19" t="s">
        <v>7</v>
      </c>
      <c r="B30" s="22">
        <f>SUM(B25*O22)</f>
        <v>10977.043113279435</v>
      </c>
      <c r="C30"/>
      <c r="D30"/>
      <c r="E30"/>
      <c r="F30"/>
      <c r="G30"/>
      <c r="H30"/>
      <c r="I30"/>
      <c r="J30"/>
      <c r="K30"/>
      <c r="L30"/>
      <c r="M30"/>
      <c r="P30"/>
    </row>
    <row r="31" spans="1:16" x14ac:dyDescent="0.3">
      <c r="C31"/>
      <c r="D31"/>
      <c r="E31"/>
      <c r="F31"/>
      <c r="G31"/>
      <c r="H31"/>
      <c r="I31"/>
      <c r="J31"/>
      <c r="K31"/>
      <c r="L31"/>
      <c r="M31"/>
      <c r="P31"/>
    </row>
    <row r="32" spans="1:16" x14ac:dyDescent="0.3">
      <c r="C32"/>
      <c r="D32"/>
      <c r="E32"/>
      <c r="F32"/>
      <c r="G32"/>
      <c r="H32"/>
      <c r="I32"/>
      <c r="J32"/>
      <c r="K32"/>
      <c r="L32"/>
      <c r="M32"/>
      <c r="P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spans="3:16" x14ac:dyDescent="0.3">
      <c r="C81"/>
      <c r="D81"/>
      <c r="E81"/>
      <c r="F81"/>
      <c r="G81"/>
      <c r="H81"/>
      <c r="I81"/>
      <c r="J81"/>
      <c r="K81"/>
      <c r="L81"/>
      <c r="M81"/>
      <c r="P81"/>
    </row>
    <row r="82" spans="3:16" x14ac:dyDescent="0.3">
      <c r="C82"/>
      <c r="D82"/>
      <c r="E82"/>
      <c r="F82"/>
      <c r="G82"/>
      <c r="H82"/>
      <c r="I82"/>
      <c r="J82"/>
      <c r="K82"/>
      <c r="L82"/>
      <c r="M82"/>
      <c r="P82"/>
    </row>
    <row r="83" spans="3:16" x14ac:dyDescent="0.3">
      <c r="C83"/>
      <c r="D83"/>
      <c r="E83"/>
      <c r="F83"/>
      <c r="G83"/>
      <c r="H83"/>
      <c r="I83"/>
      <c r="J83"/>
      <c r="K83"/>
      <c r="L83"/>
      <c r="M83"/>
      <c r="P83"/>
    </row>
    <row r="84" spans="3:16" x14ac:dyDescent="0.3">
      <c r="C84"/>
      <c r="D84"/>
      <c r="E84"/>
      <c r="F84"/>
      <c r="G84"/>
      <c r="H84"/>
      <c r="I84"/>
      <c r="J84"/>
      <c r="K84"/>
      <c r="L84"/>
      <c r="M84"/>
      <c r="P84"/>
    </row>
    <row r="85" spans="3:16" x14ac:dyDescent="0.3">
      <c r="C85"/>
      <c r="D85"/>
      <c r="E85"/>
      <c r="F85"/>
      <c r="G85"/>
      <c r="H85"/>
      <c r="I85"/>
      <c r="J85"/>
      <c r="K85"/>
      <c r="L85"/>
      <c r="M85"/>
      <c r="P85"/>
    </row>
    <row r="86" spans="3:16" x14ac:dyDescent="0.3">
      <c r="C86"/>
      <c r="D86"/>
      <c r="E86"/>
      <c r="F86"/>
      <c r="G86"/>
      <c r="H86"/>
      <c r="I86"/>
      <c r="J86"/>
      <c r="K86"/>
      <c r="L86"/>
      <c r="M86"/>
      <c r="P86"/>
    </row>
    <row r="87" spans="3:16" x14ac:dyDescent="0.3">
      <c r="H87" s="3">
        <v>0</v>
      </c>
      <c r="I87" s="4">
        <v>0</v>
      </c>
      <c r="J87" s="4">
        <v>0</v>
      </c>
      <c r="K87" s="4"/>
      <c r="M87" s="5">
        <v>0</v>
      </c>
      <c r="N87" s="5">
        <v>0</v>
      </c>
      <c r="O87" s="10"/>
    </row>
    <row r="88" spans="3:16" x14ac:dyDescent="0.3">
      <c r="H88" s="3">
        <v>0</v>
      </c>
      <c r="I88" s="4">
        <v>0</v>
      </c>
      <c r="J88" s="4">
        <v>0</v>
      </c>
      <c r="K88" s="4"/>
      <c r="M88" s="5">
        <v>0</v>
      </c>
      <c r="N88" s="5">
        <v>0</v>
      </c>
      <c r="O88" s="10"/>
    </row>
    <row r="89" spans="3:16" x14ac:dyDescent="0.3">
      <c r="H89" s="3">
        <v>0</v>
      </c>
      <c r="I89" s="4">
        <v>0</v>
      </c>
      <c r="J89" s="4">
        <v>0</v>
      </c>
      <c r="K89" s="4"/>
      <c r="M89" s="5">
        <v>0</v>
      </c>
      <c r="N89" s="5">
        <v>0</v>
      </c>
      <c r="O89" s="10"/>
    </row>
    <row r="90" spans="3:16" x14ac:dyDescent="0.3">
      <c r="H90" s="3">
        <v>0</v>
      </c>
      <c r="I90" s="4">
        <v>0</v>
      </c>
      <c r="J90" s="4">
        <v>0</v>
      </c>
      <c r="K90" s="4"/>
      <c r="M90" s="5">
        <v>0</v>
      </c>
      <c r="N90" s="5">
        <v>0</v>
      </c>
      <c r="O90" s="10"/>
    </row>
    <row r="91" spans="3:16" x14ac:dyDescent="0.3">
      <c r="H91" s="3">
        <v>0</v>
      </c>
      <c r="I91" s="4">
        <v>0</v>
      </c>
      <c r="J91" s="4">
        <v>0</v>
      </c>
      <c r="K91" s="4"/>
      <c r="M91" s="5">
        <v>0</v>
      </c>
      <c r="N91" s="5">
        <v>0</v>
      </c>
      <c r="O91" s="10"/>
    </row>
    <row r="92" spans="3:16" x14ac:dyDescent="0.3">
      <c r="H92" s="3">
        <v>0</v>
      </c>
      <c r="I92" s="4">
        <v>0</v>
      </c>
      <c r="J92" s="4">
        <v>0</v>
      </c>
      <c r="K92" s="4"/>
      <c r="M92" s="5">
        <v>0</v>
      </c>
      <c r="N92" s="5">
        <v>0</v>
      </c>
      <c r="O92" s="10"/>
    </row>
    <row r="93" spans="3:16" x14ac:dyDescent="0.3">
      <c r="H93" s="3">
        <v>0</v>
      </c>
      <c r="I93" s="4">
        <v>0</v>
      </c>
      <c r="J93" s="4">
        <v>0</v>
      </c>
      <c r="K93" s="4"/>
      <c r="M93" s="5">
        <v>0</v>
      </c>
      <c r="N93" s="5">
        <v>0</v>
      </c>
      <c r="O93" s="10"/>
    </row>
    <row r="94" spans="3:16" x14ac:dyDescent="0.3">
      <c r="H94" s="3">
        <v>0</v>
      </c>
      <c r="I94" s="4">
        <v>0</v>
      </c>
      <c r="J94" s="4">
        <v>0</v>
      </c>
      <c r="K94" s="4"/>
      <c r="M94" s="5">
        <v>0</v>
      </c>
      <c r="N94" s="5">
        <v>0</v>
      </c>
      <c r="O94" s="10"/>
    </row>
    <row r="95" spans="3:16" x14ac:dyDescent="0.3">
      <c r="H95" s="3">
        <v>0</v>
      </c>
      <c r="I95" s="4">
        <v>0</v>
      </c>
      <c r="J95" s="4">
        <v>0</v>
      </c>
      <c r="K95" s="4"/>
      <c r="M95" s="5">
        <v>0</v>
      </c>
      <c r="N95" s="5">
        <v>0</v>
      </c>
      <c r="O95" s="10"/>
    </row>
    <row r="96" spans="3:16" x14ac:dyDescent="0.3">
      <c r="H96" s="3">
        <v>0</v>
      </c>
      <c r="I96" s="4">
        <v>0</v>
      </c>
      <c r="J96" s="4">
        <v>0</v>
      </c>
      <c r="K96" s="4"/>
      <c r="M96" s="5">
        <v>0</v>
      </c>
      <c r="N96" s="5">
        <v>0</v>
      </c>
      <c r="O96" s="10"/>
    </row>
    <row r="97" spans="8:15" x14ac:dyDescent="0.3">
      <c r="H97" s="3">
        <v>0</v>
      </c>
      <c r="I97" s="4">
        <v>0</v>
      </c>
      <c r="J97" s="4">
        <v>0</v>
      </c>
      <c r="K97" s="4"/>
      <c r="M97" s="5">
        <v>0</v>
      </c>
      <c r="N97" s="5">
        <v>0</v>
      </c>
      <c r="O97" s="10"/>
    </row>
    <row r="98" spans="8:15" x14ac:dyDescent="0.3">
      <c r="H98" s="3">
        <v>0</v>
      </c>
      <c r="I98" s="4">
        <v>0</v>
      </c>
      <c r="J98" s="4">
        <v>0</v>
      </c>
      <c r="K98" s="4"/>
      <c r="M98" s="5">
        <v>0</v>
      </c>
      <c r="N98" s="5">
        <v>0</v>
      </c>
      <c r="O98" s="10"/>
    </row>
    <row r="99" spans="8:15" x14ac:dyDescent="0.3">
      <c r="H99" s="3">
        <v>0</v>
      </c>
      <c r="I99" s="4">
        <v>0</v>
      </c>
      <c r="J99" s="4">
        <v>0</v>
      </c>
      <c r="K99" s="4"/>
      <c r="M99" s="5">
        <v>0</v>
      </c>
      <c r="N99" s="5">
        <v>0</v>
      </c>
      <c r="O99" s="10"/>
    </row>
    <row r="100" spans="8:15" x14ac:dyDescent="0.3">
      <c r="H100" s="3">
        <v>0</v>
      </c>
      <c r="I100" s="4">
        <v>0</v>
      </c>
      <c r="J100" s="4">
        <v>0</v>
      </c>
      <c r="K100" s="4"/>
      <c r="M100" s="5">
        <v>0</v>
      </c>
      <c r="N100" s="5">
        <v>0</v>
      </c>
      <c r="O100" s="10"/>
    </row>
    <row r="101" spans="8:15" x14ac:dyDescent="0.3">
      <c r="H101" s="3">
        <v>0</v>
      </c>
      <c r="I101" s="4">
        <v>0</v>
      </c>
      <c r="J101" s="4">
        <v>0</v>
      </c>
      <c r="K101" s="4"/>
      <c r="M101" s="5">
        <v>0</v>
      </c>
      <c r="N101" s="5">
        <v>0</v>
      </c>
      <c r="O101" s="10"/>
    </row>
    <row r="102" spans="8:15" x14ac:dyDescent="0.3">
      <c r="H102" s="3">
        <v>0</v>
      </c>
      <c r="I102" s="4">
        <v>0</v>
      </c>
      <c r="J102" s="4">
        <v>0</v>
      </c>
      <c r="K102" s="4"/>
      <c r="M102" s="5">
        <v>0</v>
      </c>
      <c r="N102" s="5">
        <v>0</v>
      </c>
      <c r="O102" s="10"/>
    </row>
    <row r="103" spans="8:15" x14ac:dyDescent="0.3">
      <c r="H103" s="3">
        <v>0</v>
      </c>
      <c r="I103" s="4">
        <v>0</v>
      </c>
      <c r="J103" s="4">
        <v>0</v>
      </c>
      <c r="K103" s="4"/>
      <c r="M103" s="5">
        <v>0</v>
      </c>
      <c r="N103" s="5">
        <v>0</v>
      </c>
      <c r="O103" s="10"/>
    </row>
    <row r="104" spans="8:15" x14ac:dyDescent="0.3">
      <c r="H104" s="3">
        <v>0</v>
      </c>
      <c r="I104" s="4">
        <v>0</v>
      </c>
      <c r="J104" s="4">
        <v>0</v>
      </c>
      <c r="K104" s="4"/>
      <c r="M104" s="5">
        <v>0</v>
      </c>
      <c r="N104" s="5">
        <v>0</v>
      </c>
      <c r="O104" s="10"/>
    </row>
    <row r="105" spans="8:15" x14ac:dyDescent="0.3">
      <c r="H105" s="3">
        <v>0</v>
      </c>
      <c r="I105" s="4">
        <v>0</v>
      </c>
      <c r="J105" s="4">
        <v>0</v>
      </c>
      <c r="K105" s="4"/>
      <c r="M105" s="5">
        <v>0</v>
      </c>
      <c r="N105" s="5">
        <v>0</v>
      </c>
      <c r="O105" s="10"/>
    </row>
    <row r="106" spans="8:15" x14ac:dyDescent="0.3">
      <c r="H106" s="3">
        <v>0</v>
      </c>
      <c r="I106" s="4">
        <v>0</v>
      </c>
      <c r="J106" s="4">
        <v>0</v>
      </c>
      <c r="K106" s="4"/>
      <c r="M106" s="5">
        <v>0</v>
      </c>
      <c r="N106" s="5">
        <v>0</v>
      </c>
      <c r="O106" s="10"/>
    </row>
    <row r="107" spans="8:15" x14ac:dyDescent="0.3">
      <c r="H107" s="3">
        <v>0</v>
      </c>
      <c r="I107" s="4">
        <v>0</v>
      </c>
      <c r="J107" s="4">
        <v>0</v>
      </c>
      <c r="K107" s="4"/>
      <c r="M107" s="5">
        <v>0</v>
      </c>
      <c r="N107" s="5">
        <v>0</v>
      </c>
      <c r="O107" s="10"/>
    </row>
    <row r="108" spans="8:15" x14ac:dyDescent="0.3">
      <c r="H108" s="3">
        <v>0</v>
      </c>
      <c r="I108" s="4">
        <v>0</v>
      </c>
      <c r="J108" s="4">
        <v>0</v>
      </c>
      <c r="K108" s="4"/>
      <c r="M108" s="5">
        <v>0</v>
      </c>
      <c r="N108" s="5">
        <v>0</v>
      </c>
      <c r="O108" s="10"/>
    </row>
    <row r="109" spans="8:15" x14ac:dyDescent="0.3">
      <c r="H109" s="3">
        <v>0</v>
      </c>
      <c r="I109" s="4">
        <v>0</v>
      </c>
      <c r="J109" s="4">
        <v>0</v>
      </c>
      <c r="K109" s="4"/>
      <c r="M109" s="5">
        <v>0</v>
      </c>
      <c r="N109" s="5">
        <v>0</v>
      </c>
      <c r="O109" s="10"/>
    </row>
    <row r="110" spans="8:15" x14ac:dyDescent="0.3">
      <c r="H110" s="3">
        <v>0</v>
      </c>
      <c r="I110" s="4">
        <v>0</v>
      </c>
      <c r="J110" s="4">
        <v>0</v>
      </c>
      <c r="K110" s="4"/>
      <c r="M110" s="5">
        <v>0</v>
      </c>
      <c r="N110" s="5">
        <v>0</v>
      </c>
      <c r="O110" s="10"/>
    </row>
    <row r="111" spans="8:15" x14ac:dyDescent="0.3">
      <c r="H111" s="3">
        <v>0</v>
      </c>
      <c r="I111" s="4">
        <v>0</v>
      </c>
      <c r="J111" s="4">
        <v>0</v>
      </c>
      <c r="K111" s="4"/>
      <c r="M111" s="5">
        <v>0</v>
      </c>
      <c r="N111" s="5">
        <v>0</v>
      </c>
      <c r="O111" s="10"/>
    </row>
    <row r="112" spans="8:15" x14ac:dyDescent="0.3">
      <c r="H112" s="3">
        <v>0</v>
      </c>
      <c r="I112" s="4">
        <v>0</v>
      </c>
      <c r="J112" s="4">
        <v>0</v>
      </c>
      <c r="K112" s="4"/>
      <c r="M112" s="5">
        <v>0</v>
      </c>
      <c r="N112" s="5">
        <v>0</v>
      </c>
      <c r="O112" s="10"/>
    </row>
    <row r="113" spans="8:15" x14ac:dyDescent="0.3">
      <c r="H113" s="3">
        <v>0</v>
      </c>
      <c r="I113" s="4">
        <v>0</v>
      </c>
      <c r="J113" s="4">
        <v>0</v>
      </c>
      <c r="K113" s="4"/>
      <c r="M113" s="5">
        <v>0</v>
      </c>
      <c r="N113" s="5">
        <v>0</v>
      </c>
      <c r="O113" s="10"/>
    </row>
    <row r="114" spans="8:15" x14ac:dyDescent="0.3">
      <c r="H114" s="3">
        <v>0</v>
      </c>
      <c r="I114" s="4">
        <v>0</v>
      </c>
      <c r="J114" s="4">
        <v>0</v>
      </c>
      <c r="K114" s="4"/>
      <c r="M114" s="5">
        <v>0</v>
      </c>
      <c r="N114" s="5">
        <v>0</v>
      </c>
      <c r="O114" s="10"/>
    </row>
    <row r="115" spans="8:15" x14ac:dyDescent="0.3">
      <c r="H115" s="3">
        <v>0</v>
      </c>
      <c r="I115" s="4">
        <v>0</v>
      </c>
      <c r="J115" s="4">
        <v>0</v>
      </c>
      <c r="K115" s="4"/>
      <c r="M115" s="5">
        <v>0</v>
      </c>
      <c r="N115" s="5">
        <v>0</v>
      </c>
      <c r="O115" s="10"/>
    </row>
    <row r="116" spans="8:15" x14ac:dyDescent="0.3">
      <c r="H116" s="3">
        <v>0</v>
      </c>
      <c r="I116" s="4">
        <v>0</v>
      </c>
      <c r="J116" s="4">
        <v>0</v>
      </c>
      <c r="K116" s="4"/>
      <c r="M116" s="5">
        <v>0</v>
      </c>
      <c r="N116" s="5">
        <v>0</v>
      </c>
      <c r="O116" s="10"/>
    </row>
    <row r="117" spans="8:15" x14ac:dyDescent="0.3">
      <c r="H117" s="3">
        <v>0</v>
      </c>
      <c r="I117" s="4">
        <v>0</v>
      </c>
      <c r="J117" s="4">
        <v>0</v>
      </c>
      <c r="K117" s="4"/>
      <c r="M117" s="5">
        <v>0</v>
      </c>
      <c r="N117" s="5">
        <v>0</v>
      </c>
      <c r="O117" s="10"/>
    </row>
    <row r="118" spans="8:15" x14ac:dyDescent="0.3">
      <c r="H118" s="3">
        <v>0</v>
      </c>
      <c r="I118" s="4">
        <v>0</v>
      </c>
      <c r="J118" s="4">
        <v>0</v>
      </c>
      <c r="K118" s="4"/>
      <c r="M118" s="5">
        <v>0</v>
      </c>
      <c r="N118" s="5">
        <v>0</v>
      </c>
      <c r="O118" s="10"/>
    </row>
    <row r="119" spans="8:15" x14ac:dyDescent="0.3">
      <c r="H119" s="3">
        <v>0</v>
      </c>
      <c r="I119" s="4">
        <v>0</v>
      </c>
      <c r="J119" s="4">
        <v>0</v>
      </c>
      <c r="K119" s="4"/>
      <c r="M119" s="5">
        <v>0</v>
      </c>
      <c r="N119" s="5">
        <v>0</v>
      </c>
      <c r="O119" s="10"/>
    </row>
    <row r="120" spans="8:15" x14ac:dyDescent="0.3">
      <c r="H120" s="3">
        <v>0</v>
      </c>
      <c r="I120" s="4">
        <v>0</v>
      </c>
      <c r="J120" s="4">
        <v>0</v>
      </c>
      <c r="K120" s="4"/>
      <c r="M120" s="5">
        <v>0</v>
      </c>
      <c r="N120" s="5">
        <v>0</v>
      </c>
      <c r="O120" s="10"/>
    </row>
    <row r="121" spans="8:15" x14ac:dyDescent="0.3">
      <c r="H121" s="3">
        <v>0</v>
      </c>
      <c r="I121" s="4">
        <v>0</v>
      </c>
      <c r="J121" s="4">
        <v>0</v>
      </c>
      <c r="K121" s="4"/>
      <c r="M121" s="5">
        <v>0</v>
      </c>
      <c r="N121" s="5">
        <v>0</v>
      </c>
      <c r="O121" s="10"/>
    </row>
    <row r="122" spans="8:15" x14ac:dyDescent="0.3">
      <c r="H122" s="3">
        <v>0</v>
      </c>
      <c r="I122" s="4">
        <v>0</v>
      </c>
      <c r="J122" s="4">
        <v>0</v>
      </c>
      <c r="K122" s="4"/>
      <c r="M122" s="5">
        <v>0</v>
      </c>
      <c r="N122" s="5">
        <v>0</v>
      </c>
      <c r="O122" s="10"/>
    </row>
    <row r="123" spans="8:15" x14ac:dyDescent="0.3">
      <c r="H123" s="3">
        <v>0</v>
      </c>
      <c r="I123" s="4">
        <v>0</v>
      </c>
      <c r="J123" s="4">
        <v>0</v>
      </c>
      <c r="K123" s="4"/>
      <c r="M123" s="5">
        <v>0</v>
      </c>
      <c r="N123" s="5">
        <v>0</v>
      </c>
      <c r="O123" s="10"/>
    </row>
    <row r="124" spans="8:15" x14ac:dyDescent="0.3">
      <c r="H124" s="3">
        <v>0</v>
      </c>
      <c r="I124" s="4">
        <v>0</v>
      </c>
      <c r="J124" s="4">
        <v>0</v>
      </c>
      <c r="K124" s="4"/>
      <c r="M124" s="5">
        <v>0</v>
      </c>
      <c r="N124" s="5">
        <v>0</v>
      </c>
      <c r="O124" s="10"/>
    </row>
    <row r="125" spans="8:15" x14ac:dyDescent="0.3">
      <c r="H125" s="3">
        <v>0</v>
      </c>
      <c r="I125" s="4">
        <v>0</v>
      </c>
      <c r="J125" s="4">
        <v>0</v>
      </c>
      <c r="K125" s="4"/>
      <c r="M125" s="5">
        <v>0</v>
      </c>
      <c r="N125" s="5">
        <v>0</v>
      </c>
      <c r="O125" s="10"/>
    </row>
    <row r="126" spans="8:15" x14ac:dyDescent="0.3">
      <c r="H126" s="3">
        <v>0</v>
      </c>
      <c r="I126" s="4">
        <v>0</v>
      </c>
      <c r="J126" s="4">
        <v>0</v>
      </c>
      <c r="K126" s="4"/>
      <c r="M126" s="5">
        <v>0</v>
      </c>
      <c r="N126" s="5">
        <v>0</v>
      </c>
      <c r="O126" s="10"/>
    </row>
    <row r="127" spans="8:15" x14ac:dyDescent="0.3">
      <c r="H127" s="3">
        <v>0</v>
      </c>
      <c r="I127" s="4">
        <v>0</v>
      </c>
      <c r="J127" s="4">
        <v>0</v>
      </c>
      <c r="K127" s="4"/>
      <c r="M127" s="5">
        <v>0</v>
      </c>
      <c r="N127" s="5">
        <v>0</v>
      </c>
      <c r="O127" s="10"/>
    </row>
    <row r="128" spans="8:15" x14ac:dyDescent="0.3">
      <c r="H128" s="3">
        <v>0</v>
      </c>
      <c r="I128" s="4">
        <v>0</v>
      </c>
      <c r="J128" s="4">
        <v>0</v>
      </c>
      <c r="K128" s="4"/>
      <c r="M128" s="5">
        <v>0</v>
      </c>
      <c r="N128" s="5">
        <v>0</v>
      </c>
      <c r="O128" s="10"/>
    </row>
    <row r="129" spans="8:15" x14ac:dyDescent="0.3">
      <c r="H129" s="3">
        <v>0</v>
      </c>
      <c r="I129" s="4">
        <v>0</v>
      </c>
      <c r="J129" s="4">
        <v>0</v>
      </c>
      <c r="K129" s="4"/>
      <c r="M129" s="5">
        <v>0</v>
      </c>
      <c r="N129" s="5">
        <v>0</v>
      </c>
      <c r="O129" s="10"/>
    </row>
    <row r="130" spans="8:15" x14ac:dyDescent="0.3">
      <c r="H130" s="3">
        <v>0</v>
      </c>
      <c r="I130" s="4">
        <v>0</v>
      </c>
      <c r="J130" s="4">
        <v>0</v>
      </c>
      <c r="K130" s="4"/>
      <c r="M130" s="5">
        <v>0</v>
      </c>
      <c r="N130" s="5">
        <v>0</v>
      </c>
      <c r="O130" s="10"/>
    </row>
    <row r="131" spans="8:15" x14ac:dyDescent="0.3">
      <c r="H131" s="3">
        <v>0</v>
      </c>
      <c r="I131" s="4">
        <v>0</v>
      </c>
      <c r="J131" s="4">
        <v>0</v>
      </c>
      <c r="K131" s="4"/>
      <c r="M131" s="5">
        <v>0</v>
      </c>
      <c r="N131" s="5">
        <v>0</v>
      </c>
      <c r="O131" s="10"/>
    </row>
    <row r="132" spans="8:15" x14ac:dyDescent="0.3">
      <c r="H132" s="3">
        <v>0</v>
      </c>
      <c r="I132" s="4">
        <v>0</v>
      </c>
      <c r="J132" s="4">
        <v>0</v>
      </c>
      <c r="K132" s="4"/>
      <c r="M132" s="5">
        <v>0</v>
      </c>
      <c r="N132" s="5">
        <v>0</v>
      </c>
      <c r="O132" s="10"/>
    </row>
    <row r="133" spans="8:15" x14ac:dyDescent="0.3">
      <c r="H133" s="3">
        <v>0</v>
      </c>
      <c r="I133" s="4">
        <v>0</v>
      </c>
      <c r="J133" s="4">
        <v>0</v>
      </c>
      <c r="K133" s="4"/>
      <c r="M133" s="5">
        <v>0</v>
      </c>
      <c r="N133" s="5">
        <v>0</v>
      </c>
      <c r="O133" s="10"/>
    </row>
    <row r="134" spans="8:15" x14ac:dyDescent="0.3">
      <c r="H134" s="3">
        <v>0</v>
      </c>
      <c r="I134" s="4">
        <v>0</v>
      </c>
      <c r="J134" s="4">
        <v>0</v>
      </c>
      <c r="K134" s="4"/>
      <c r="M134" s="5">
        <v>0</v>
      </c>
      <c r="N134" s="5">
        <v>0</v>
      </c>
      <c r="O134" s="10"/>
    </row>
    <row r="135" spans="8:15" x14ac:dyDescent="0.3">
      <c r="H135" s="3">
        <v>0</v>
      </c>
      <c r="I135" s="4">
        <v>0</v>
      </c>
      <c r="J135" s="4">
        <v>0</v>
      </c>
      <c r="K135" s="4"/>
      <c r="M135" s="5">
        <v>0</v>
      </c>
      <c r="N135" s="5">
        <v>0</v>
      </c>
      <c r="O135" s="10"/>
    </row>
    <row r="136" spans="8:15" x14ac:dyDescent="0.3">
      <c r="H136" s="3">
        <v>0</v>
      </c>
      <c r="I136" s="4">
        <v>0</v>
      </c>
      <c r="J136" s="4">
        <v>0</v>
      </c>
      <c r="K136" s="4"/>
      <c r="M136" s="5">
        <v>0</v>
      </c>
      <c r="N136" s="5">
        <v>0</v>
      </c>
      <c r="O136" s="10"/>
    </row>
    <row r="137" spans="8:15" x14ac:dyDescent="0.3">
      <c r="H137" s="3">
        <v>0</v>
      </c>
      <c r="I137" s="4">
        <v>0</v>
      </c>
      <c r="J137" s="4">
        <v>0</v>
      </c>
      <c r="K137" s="4"/>
      <c r="M137" s="5">
        <v>0</v>
      </c>
      <c r="N137" s="5">
        <v>0</v>
      </c>
      <c r="O137" s="10"/>
    </row>
    <row r="138" spans="8:15" x14ac:dyDescent="0.3">
      <c r="H138" s="3">
        <v>0</v>
      </c>
      <c r="I138" s="4">
        <v>0</v>
      </c>
      <c r="J138" s="4">
        <v>0</v>
      </c>
      <c r="K138" s="4"/>
      <c r="M138" s="5">
        <v>0</v>
      </c>
      <c r="N138" s="5">
        <v>0</v>
      </c>
      <c r="O138" s="10"/>
    </row>
    <row r="139" spans="8:15" x14ac:dyDescent="0.3">
      <c r="H139" s="3">
        <v>0</v>
      </c>
      <c r="I139" s="4">
        <v>0</v>
      </c>
      <c r="J139" s="4">
        <v>0</v>
      </c>
      <c r="K139" s="4"/>
      <c r="M139" s="5">
        <v>0</v>
      </c>
      <c r="N139" s="5">
        <v>0</v>
      </c>
      <c r="O139" s="10"/>
    </row>
    <row r="140" spans="8:15" x14ac:dyDescent="0.3">
      <c r="H140" s="3">
        <v>0</v>
      </c>
      <c r="I140" s="4">
        <v>0</v>
      </c>
      <c r="J140" s="4">
        <v>0</v>
      </c>
      <c r="K140" s="4"/>
      <c r="M140" s="5">
        <v>0</v>
      </c>
      <c r="N140" s="5">
        <v>0</v>
      </c>
      <c r="O140" s="10"/>
    </row>
    <row r="141" spans="8:15" x14ac:dyDescent="0.3">
      <c r="H141" s="3">
        <v>0</v>
      </c>
      <c r="I141" s="4">
        <v>0</v>
      </c>
      <c r="J141" s="4">
        <v>0</v>
      </c>
      <c r="K141" s="4"/>
      <c r="M141" s="5">
        <v>0</v>
      </c>
      <c r="N141" s="5">
        <v>0</v>
      </c>
      <c r="O141" s="10"/>
    </row>
    <row r="142" spans="8:15" x14ac:dyDescent="0.3">
      <c r="H142" s="3">
        <v>0</v>
      </c>
      <c r="I142" s="4">
        <v>0</v>
      </c>
      <c r="J142" s="4">
        <v>0</v>
      </c>
      <c r="K142" s="4"/>
      <c r="M142" s="5">
        <v>0</v>
      </c>
      <c r="N142" s="5">
        <v>0</v>
      </c>
      <c r="O142" s="10"/>
    </row>
    <row r="143" spans="8:15" x14ac:dyDescent="0.3">
      <c r="H143" s="3">
        <v>0</v>
      </c>
      <c r="I143" s="4">
        <v>0</v>
      </c>
      <c r="J143" s="4">
        <v>0</v>
      </c>
      <c r="K143" s="4"/>
      <c r="M143" s="5">
        <v>0</v>
      </c>
      <c r="N143" s="5">
        <v>0</v>
      </c>
      <c r="O143" s="10"/>
    </row>
    <row r="145" spans="5:16" x14ac:dyDescent="0.3">
      <c r="E145" s="7">
        <f>SUM(E4:E17)</f>
        <v>106996</v>
      </c>
      <c r="F145" s="8">
        <f>SUM(F4:F17)</f>
        <v>43299.783255999995</v>
      </c>
      <c r="K145" s="4">
        <f>SUM(K2:K16)</f>
        <v>26959910.124398876</v>
      </c>
      <c r="O145" s="11">
        <f>SUM(O2:O16)</f>
        <v>40412699.466709867</v>
      </c>
    </row>
    <row r="146" spans="5:16" x14ac:dyDescent="0.3">
      <c r="K146" s="4"/>
      <c r="O146" s="11"/>
    </row>
    <row r="147" spans="5:16" x14ac:dyDescent="0.3">
      <c r="E147"/>
      <c r="F147"/>
      <c r="G147"/>
      <c r="K147"/>
      <c r="L147"/>
      <c r="P147"/>
    </row>
    <row r="148" spans="5:16" x14ac:dyDescent="0.3">
      <c r="E148"/>
      <c r="F148"/>
      <c r="G148"/>
      <c r="K148"/>
      <c r="L148"/>
      <c r="P148"/>
    </row>
    <row r="149" spans="5:16" x14ac:dyDescent="0.3">
      <c r="E149"/>
      <c r="F149"/>
      <c r="G149"/>
      <c r="K149"/>
      <c r="L149"/>
      <c r="P149"/>
    </row>
    <row r="150" spans="5:16" x14ac:dyDescent="0.3">
      <c r="E150"/>
      <c r="F150"/>
      <c r="G150"/>
      <c r="K150"/>
      <c r="L150"/>
      <c r="P150"/>
    </row>
    <row r="151" spans="5:16" x14ac:dyDescent="0.3">
      <c r="E151"/>
      <c r="F151"/>
      <c r="G151"/>
      <c r="K151"/>
      <c r="L151"/>
      <c r="P151"/>
    </row>
    <row r="152" spans="5:16" x14ac:dyDescent="0.3">
      <c r="E152"/>
      <c r="F152"/>
      <c r="G152"/>
      <c r="K152"/>
      <c r="L152"/>
      <c r="P152"/>
    </row>
    <row r="153" spans="5:16" x14ac:dyDescent="0.3">
      <c r="E153"/>
      <c r="F153"/>
      <c r="G153"/>
      <c r="K153"/>
      <c r="L153"/>
      <c r="P153"/>
    </row>
    <row r="154" spans="5:16" x14ac:dyDescent="0.3">
      <c r="E154"/>
      <c r="F154"/>
      <c r="G154"/>
      <c r="K154"/>
      <c r="L154"/>
      <c r="P154"/>
    </row>
    <row r="155" spans="5:16" x14ac:dyDescent="0.3">
      <c r="E155"/>
      <c r="F155"/>
      <c r="G155"/>
      <c r="K155"/>
      <c r="L155"/>
      <c r="P155"/>
    </row>
    <row r="156" spans="5:16" x14ac:dyDescent="0.3">
      <c r="E156"/>
      <c r="F156"/>
      <c r="G156"/>
      <c r="K156"/>
      <c r="L156"/>
      <c r="P156"/>
    </row>
    <row r="157" spans="5:16" x14ac:dyDescent="0.3">
      <c r="E157"/>
      <c r="F157"/>
      <c r="G157"/>
      <c r="K157"/>
      <c r="L157"/>
      <c r="P157"/>
    </row>
    <row r="158" spans="5:16" x14ac:dyDescent="0.3">
      <c r="E158"/>
      <c r="F158"/>
      <c r="G158"/>
      <c r="K158"/>
      <c r="L158"/>
      <c r="P158"/>
    </row>
    <row r="159" spans="5:16" x14ac:dyDescent="0.3">
      <c r="E159"/>
      <c r="F159"/>
      <c r="G159"/>
      <c r="K159"/>
      <c r="L159"/>
      <c r="P159"/>
    </row>
    <row r="160" spans="5:16" x14ac:dyDescent="0.3">
      <c r="E160"/>
      <c r="F160"/>
      <c r="G160"/>
      <c r="K160"/>
      <c r="L160"/>
      <c r="P160"/>
    </row>
    <row r="161" spans="5:16" x14ac:dyDescent="0.3">
      <c r="E161"/>
      <c r="F161"/>
      <c r="G161"/>
      <c r="K161"/>
      <c r="L161"/>
      <c r="P161"/>
    </row>
    <row r="162" spans="5:16" x14ac:dyDescent="0.3">
      <c r="E162"/>
      <c r="F162"/>
      <c r="G162"/>
      <c r="K162"/>
      <c r="L162"/>
      <c r="P162"/>
    </row>
    <row r="163" spans="5:16" x14ac:dyDescent="0.3">
      <c r="E163"/>
      <c r="F163"/>
      <c r="G163"/>
      <c r="K163"/>
      <c r="L163"/>
      <c r="P163"/>
    </row>
    <row r="164" spans="5:16" x14ac:dyDescent="0.3">
      <c r="E164"/>
      <c r="F164"/>
      <c r="G164"/>
      <c r="K164"/>
      <c r="L164"/>
      <c r="P164"/>
    </row>
    <row r="165" spans="5:16" x14ac:dyDescent="0.3">
      <c r="E165"/>
      <c r="F165"/>
      <c r="G165"/>
      <c r="K165"/>
      <c r="L165"/>
      <c r="P165"/>
    </row>
    <row r="166" spans="5:16" x14ac:dyDescent="0.3">
      <c r="E166"/>
      <c r="F166"/>
      <c r="G166"/>
      <c r="K166"/>
      <c r="L166"/>
      <c r="P166"/>
    </row>
    <row r="167" spans="5:16" x14ac:dyDescent="0.3">
      <c r="E167"/>
      <c r="F167"/>
      <c r="G167"/>
      <c r="K167"/>
      <c r="L167"/>
      <c r="P167"/>
    </row>
    <row r="168" spans="5:16" x14ac:dyDescent="0.3">
      <c r="E168"/>
      <c r="F168"/>
      <c r="G168"/>
      <c r="K168"/>
      <c r="L168"/>
      <c r="P168"/>
    </row>
    <row r="169" spans="5:16" x14ac:dyDescent="0.3">
      <c r="E169"/>
      <c r="F169"/>
      <c r="G169"/>
      <c r="K169"/>
      <c r="L169"/>
      <c r="P169"/>
    </row>
    <row r="170" spans="5:16" x14ac:dyDescent="0.3">
      <c r="E170"/>
      <c r="F170"/>
      <c r="G170"/>
      <c r="K170"/>
      <c r="L170"/>
      <c r="P170"/>
    </row>
    <row r="171" spans="5:16" x14ac:dyDescent="0.3">
      <c r="E171"/>
      <c r="F171"/>
      <c r="G171"/>
      <c r="K171"/>
      <c r="L171"/>
      <c r="P171"/>
    </row>
    <row r="172" spans="5:16" x14ac:dyDescent="0.3">
      <c r="E172"/>
      <c r="F172"/>
      <c r="G172"/>
      <c r="K172"/>
      <c r="L172"/>
      <c r="P172"/>
    </row>
  </sheetData>
  <protectedRanges>
    <protectedRange algorithmName="SHA-512" hashValue="3GVpjK2mbC4eo0tr+WQGQifr+ryQc6fPGXGYEzksk9Zam5oyuMfUP8vo2R1twHIhpm6+Fzhb4c1BoPxosbJVLA==" saltValue="o7Luav7tyWc3p2wCu87PwQ==" spinCount="100000" sqref="L26:L76 H26:K143 M26:O143 A17 A4:O16 B17:G23 C24:G24 B26:G76 B25:O25 H17:O24" name="Metrics"/>
  </protectedRanges>
  <sortState xmlns:xlrd2="http://schemas.microsoft.com/office/spreadsheetml/2017/richdata2" ref="B3:CD193">
    <sortCondition ref="C3:C193"/>
  </sortState>
  <mergeCells count="1">
    <mergeCell ref="A1:O1"/>
  </mergeCells>
  <phoneticPr fontId="4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Jones</dc:creator>
  <cp:keywords/>
  <dc:description/>
  <cp:lastModifiedBy>Emma Douglas</cp:lastModifiedBy>
  <cp:revision/>
  <dcterms:created xsi:type="dcterms:W3CDTF">2021-04-12T13:53:04Z</dcterms:created>
  <dcterms:modified xsi:type="dcterms:W3CDTF">2021-07-23T14:26:18Z</dcterms:modified>
  <cp:category/>
  <cp:contentStatus/>
</cp:coreProperties>
</file>